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wmf" ContentType="image/x-w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filiz.danis\Desktop\AG Proje Kontrol Süreç Son Durum\BİLDİRİM YAPILACAK BELGELER\GDZ EDAŞ\"/>
    </mc:Choice>
  </mc:AlternateContent>
  <bookViews>
    <workbookView xWindow="0" yWindow="0" windowWidth="23040" windowHeight="9228" activeTab="2"/>
  </bookViews>
  <sheets>
    <sheet name="Ek_1 Kapaklar" sheetId="28" r:id="rId1"/>
    <sheet name="Bağlantı Hattı_Kanal Detay Örnk" sheetId="27" r:id="rId2"/>
    <sheet name="Ek_2 Talep Gücü Hesabı" sheetId="25" r:id="rId3"/>
    <sheet name="Ek_3-4 Kompanzasyon" sheetId="18" r:id="rId4"/>
    <sheet name="Enerji Odası" sheetId="19" r:id="rId5"/>
    <sheet name="Kablo Baca&amp;Merdiven Görseli" sheetId="20" r:id="rId6"/>
    <sheet name="Kablo Bacası d.2.i" sheetId="21" r:id="rId7"/>
    <sheet name="Kablo Bacası d.2.ii" sheetId="22" r:id="rId8"/>
    <sheet name="Kablo Bacası d.2.iii" sheetId="23" r:id="rId9"/>
    <sheet name="Kablo Bacası d.2.iv" sheetId="24" r:id="rId10"/>
  </sheets>
  <calcPr calcId="162913"/>
</workbook>
</file>

<file path=xl/calcChain.xml><?xml version="1.0" encoding="utf-8"?>
<calcChain xmlns="http://schemas.openxmlformats.org/spreadsheetml/2006/main">
  <c r="C51" i="24" l="1"/>
  <c r="C51" i="23"/>
  <c r="C51" i="22"/>
  <c r="C51" i="21"/>
  <c r="P14" i="19" l="1"/>
  <c r="P16" i="19" s="1"/>
  <c r="P13" i="19"/>
  <c r="P17" i="19" l="1"/>
  <c r="Q19" i="19" l="1"/>
  <c r="Q16" i="19"/>
  <c r="P19" i="19"/>
  <c r="P4" i="19"/>
  <c r="Q17" i="19" l="1"/>
  <c r="P5" i="19"/>
  <c r="Q18" i="19" l="1"/>
  <c r="P18" i="19"/>
  <c r="C53" i="24"/>
  <c r="D62" i="24"/>
  <c r="C50" i="24"/>
  <c r="B62" i="24" s="1"/>
  <c r="C36" i="24"/>
  <c r="G25" i="24"/>
  <c r="C54" i="24" s="1"/>
  <c r="B62" i="23"/>
  <c r="C53" i="23"/>
  <c r="C50" i="23"/>
  <c r="C36" i="23"/>
  <c r="C23" i="23"/>
  <c r="H26" i="23" s="1"/>
  <c r="C53" i="22"/>
  <c r="C50" i="22"/>
  <c r="B62" i="22" s="1"/>
  <c r="C36" i="22"/>
  <c r="C23" i="22"/>
  <c r="H26" i="22" s="1"/>
  <c r="C53" i="21"/>
  <c r="D62" i="21"/>
  <c r="C36" i="21"/>
  <c r="C50" i="21" s="1"/>
  <c r="B62" i="21" s="1"/>
  <c r="H26" i="21"/>
  <c r="H27" i="21" s="1"/>
  <c r="C23" i="21"/>
  <c r="K37" i="19"/>
  <c r="L37" i="19" s="1"/>
  <c r="J37" i="19"/>
  <c r="I37" i="19"/>
  <c r="F37" i="19"/>
  <c r="G37" i="19" s="1"/>
  <c r="E37" i="19"/>
  <c r="D37" i="19"/>
  <c r="C37" i="19"/>
  <c r="K36" i="19"/>
  <c r="L36" i="19" s="1"/>
  <c r="J36" i="19"/>
  <c r="I36" i="19"/>
  <c r="F36" i="19"/>
  <c r="G36" i="19" s="1"/>
  <c r="E36" i="19"/>
  <c r="D36" i="19"/>
  <c r="C36" i="19"/>
  <c r="K35" i="19"/>
  <c r="L35" i="19" s="1"/>
  <c r="J35" i="19"/>
  <c r="I35" i="19"/>
  <c r="F35" i="19"/>
  <c r="G35" i="19" s="1"/>
  <c r="E35" i="19"/>
  <c r="D35" i="19"/>
  <c r="C35" i="19"/>
  <c r="K34" i="19"/>
  <c r="L34" i="19" s="1"/>
  <c r="J34" i="19"/>
  <c r="I34" i="19"/>
  <c r="F34" i="19"/>
  <c r="G34" i="19" s="1"/>
  <c r="E34" i="19"/>
  <c r="D34" i="19"/>
  <c r="C34" i="19"/>
  <c r="K33" i="19"/>
  <c r="L33" i="19" s="1"/>
  <c r="J33" i="19"/>
  <c r="I33" i="19"/>
  <c r="F33" i="19"/>
  <c r="G33" i="19" s="1"/>
  <c r="E33" i="19"/>
  <c r="D33" i="19"/>
  <c r="C33" i="19"/>
  <c r="K32" i="19"/>
  <c r="L32" i="19" s="1"/>
  <c r="J32" i="19"/>
  <c r="I32" i="19"/>
  <c r="F32" i="19"/>
  <c r="G32" i="19" s="1"/>
  <c r="E32" i="19"/>
  <c r="D32" i="19"/>
  <c r="C32" i="19"/>
  <c r="K31" i="19"/>
  <c r="L31" i="19" s="1"/>
  <c r="J31" i="19"/>
  <c r="I31" i="19"/>
  <c r="F31" i="19"/>
  <c r="G31" i="19" s="1"/>
  <c r="E31" i="19"/>
  <c r="D31" i="19"/>
  <c r="C31" i="19"/>
  <c r="K30" i="19"/>
  <c r="L30" i="19" s="1"/>
  <c r="J30" i="19"/>
  <c r="I30" i="19"/>
  <c r="F30" i="19"/>
  <c r="G30" i="19" s="1"/>
  <c r="E30" i="19"/>
  <c r="D30" i="19"/>
  <c r="C30" i="19"/>
  <c r="K29" i="19"/>
  <c r="L29" i="19" s="1"/>
  <c r="J29" i="19"/>
  <c r="I29" i="19"/>
  <c r="F29" i="19"/>
  <c r="G29" i="19" s="1"/>
  <c r="E29" i="19"/>
  <c r="D29" i="19"/>
  <c r="C29" i="19"/>
  <c r="K28" i="19"/>
  <c r="L28" i="19" s="1"/>
  <c r="J28" i="19"/>
  <c r="I28" i="19"/>
  <c r="F28" i="19"/>
  <c r="G28" i="19" s="1"/>
  <c r="E28" i="19"/>
  <c r="D28" i="19"/>
  <c r="C28" i="19"/>
  <c r="K27" i="19"/>
  <c r="L27" i="19" s="1"/>
  <c r="J27" i="19"/>
  <c r="I27" i="19"/>
  <c r="F27" i="19"/>
  <c r="G27" i="19" s="1"/>
  <c r="E27" i="19"/>
  <c r="D27" i="19"/>
  <c r="C27" i="19"/>
  <c r="K26" i="19"/>
  <c r="L26" i="19" s="1"/>
  <c r="J26" i="19"/>
  <c r="I26" i="19"/>
  <c r="F26" i="19"/>
  <c r="G26" i="19" s="1"/>
  <c r="E26" i="19"/>
  <c r="D26" i="19"/>
  <c r="C26" i="19"/>
  <c r="K25" i="19"/>
  <c r="L25" i="19" s="1"/>
  <c r="J25" i="19"/>
  <c r="I25" i="19"/>
  <c r="F25" i="19"/>
  <c r="G25" i="19" s="1"/>
  <c r="E25" i="19"/>
  <c r="D25" i="19"/>
  <c r="C25" i="19"/>
  <c r="K24" i="19"/>
  <c r="L24" i="19" s="1"/>
  <c r="J24" i="19"/>
  <c r="I24" i="19"/>
  <c r="F24" i="19"/>
  <c r="G24" i="19" s="1"/>
  <c r="E24" i="19"/>
  <c r="D24" i="19"/>
  <c r="C24" i="19"/>
  <c r="L23" i="19"/>
  <c r="K23" i="19"/>
  <c r="J23" i="19"/>
  <c r="I23" i="19"/>
  <c r="G23" i="19"/>
  <c r="F23" i="19"/>
  <c r="E23" i="19"/>
  <c r="D23" i="19"/>
  <c r="C23" i="19"/>
  <c r="K22" i="19"/>
  <c r="L22" i="19" s="1"/>
  <c r="J22" i="19"/>
  <c r="I22" i="19"/>
  <c r="F22" i="19"/>
  <c r="G22" i="19" s="1"/>
  <c r="E22" i="19"/>
  <c r="D22" i="19"/>
  <c r="C22" i="19"/>
  <c r="K21" i="19"/>
  <c r="L21" i="19" s="1"/>
  <c r="J21" i="19"/>
  <c r="I21" i="19"/>
  <c r="F21" i="19"/>
  <c r="G21" i="19" s="1"/>
  <c r="E21" i="19"/>
  <c r="D21" i="19"/>
  <c r="C21" i="19"/>
  <c r="K20" i="19"/>
  <c r="L20" i="19" s="1"/>
  <c r="J20" i="19"/>
  <c r="I20" i="19"/>
  <c r="F20" i="19"/>
  <c r="G20" i="19" s="1"/>
  <c r="E20" i="19"/>
  <c r="D20" i="19"/>
  <c r="C20" i="19"/>
  <c r="K19" i="19"/>
  <c r="L19" i="19" s="1"/>
  <c r="J19" i="19"/>
  <c r="I19" i="19"/>
  <c r="F19" i="19"/>
  <c r="G19" i="19" s="1"/>
  <c r="E19" i="19"/>
  <c r="D19" i="19"/>
  <c r="C19" i="19"/>
  <c r="E62" i="24" l="1"/>
  <c r="C62" i="24"/>
  <c r="G26" i="24"/>
  <c r="D62" i="23"/>
  <c r="E62" i="23" s="1"/>
  <c r="C54" i="23"/>
  <c r="H27" i="23"/>
  <c r="D62" i="22"/>
  <c r="E62" i="22" s="1"/>
  <c r="C54" i="22"/>
  <c r="H27" i="22"/>
  <c r="C62" i="21"/>
  <c r="E62" i="21"/>
  <c r="C54" i="21"/>
  <c r="C62" i="23" l="1"/>
  <c r="C62" i="22"/>
</calcChain>
</file>

<file path=xl/comments1.xml><?xml version="1.0" encoding="utf-8"?>
<comments xmlns="http://schemas.openxmlformats.org/spreadsheetml/2006/main">
  <authors>
    <author>Filiz DANIS</author>
  </authors>
  <commentList>
    <comment ref="P17" authorId="0" shapeId="0">
      <text>
        <r>
          <rPr>
            <sz val="9"/>
            <color indexed="81"/>
            <rFont val="Tahoma"/>
            <charset val="1"/>
          </rPr>
          <t xml:space="preserve">
Enerji odası ile kablo bacasının aynı hizada olmaması durumu için asgari sınır değer. (Aynı hizada ve kapı önünde ortak alanda 100 cm mesafe var ise, talep halinde, bu formülden 100 değeri çıkarılabilir.)</t>
        </r>
      </text>
    </comment>
  </commentList>
</comments>
</file>

<file path=xl/sharedStrings.xml><?xml version="1.0" encoding="utf-8"?>
<sst xmlns="http://schemas.openxmlformats.org/spreadsheetml/2006/main" count="918" uniqueCount="371">
  <si>
    <t>Cosφ2</t>
  </si>
  <si>
    <t>0.70</t>
  </si>
  <si>
    <t>0.75</t>
  </si>
  <si>
    <t>0.80</t>
  </si>
  <si>
    <t>0.82</t>
  </si>
  <si>
    <t>0.84</t>
  </si>
  <si>
    <t>0.85</t>
  </si>
  <si>
    <t>0.86</t>
  </si>
  <si>
    <t>0.87</t>
  </si>
  <si>
    <t>0.88</t>
  </si>
  <si>
    <t>0.90</t>
  </si>
  <si>
    <t>0.92</t>
  </si>
  <si>
    <t>0.94</t>
  </si>
  <si>
    <t>0.95</t>
  </si>
  <si>
    <t>0.96</t>
  </si>
  <si>
    <t>0.97</t>
  </si>
  <si>
    <t>tanφ2</t>
  </si>
  <si>
    <t>(1.02)</t>
  </si>
  <si>
    <t>(0.88)</t>
  </si>
  <si>
    <t>(0.75)</t>
  </si>
  <si>
    <t>(0.70)</t>
  </si>
  <si>
    <t>(0.64)</t>
  </si>
  <si>
    <t>(0.62)</t>
  </si>
  <si>
    <t>(0.59)</t>
  </si>
  <si>
    <t>(0.57)</t>
  </si>
  <si>
    <t>(0.53)</t>
  </si>
  <si>
    <t>(0.48)</t>
  </si>
  <si>
    <t>(0.43)</t>
  </si>
  <si>
    <t>(0.36)</t>
  </si>
  <si>
    <t>(0.33)</t>
  </si>
  <si>
    <t>(0.29)</t>
  </si>
  <si>
    <t>(0.25)</t>
  </si>
  <si>
    <t>Cosφ1</t>
  </si>
  <si>
    <t>tanφ1</t>
  </si>
  <si>
    <t>0.45</t>
  </si>
  <si>
    <t>0.50</t>
  </si>
  <si>
    <t>0.71</t>
  </si>
  <si>
    <t>0.98</t>
  </si>
  <si>
    <t>0.52</t>
  </si>
  <si>
    <t>0.62</t>
  </si>
  <si>
    <t>0.76</t>
  </si>
  <si>
    <t>0.89</t>
  </si>
  <si>
    <t>1.00</t>
  </si>
  <si>
    <t>0.54</t>
  </si>
  <si>
    <t>0.68</t>
  </si>
  <si>
    <t>0.81</t>
  </si>
  <si>
    <t>0.99</t>
  </si>
  <si>
    <t>0.56</t>
  </si>
  <si>
    <t>0.46</t>
  </si>
  <si>
    <t>0.60</t>
  </si>
  <si>
    <t>0.73</t>
  </si>
  <si>
    <t>0.78</t>
  </si>
  <si>
    <t>0.91</t>
  </si>
  <si>
    <t>0.58</t>
  </si>
  <si>
    <t>0.39</t>
  </si>
  <si>
    <t>0.53</t>
  </si>
  <si>
    <t>0.66</t>
  </si>
  <si>
    <t>0.77</t>
  </si>
  <si>
    <t>0.79</t>
  </si>
  <si>
    <t>0.93.</t>
  </si>
  <si>
    <t>0.33</t>
  </si>
  <si>
    <t>0.63</t>
  </si>
  <si>
    <t>0.69</t>
  </si>
  <si>
    <t>0.74</t>
  </si>
  <si>
    <t>0.25</t>
  </si>
  <si>
    <t>0.57</t>
  </si>
  <si>
    <t>0.65</t>
  </si>
  <si>
    <t>0.64</t>
  </si>
  <si>
    <t>0.18</t>
  </si>
  <si>
    <t>0.32</t>
  </si>
  <si>
    <t>0.61</t>
  </si>
  <si>
    <t>0.67</t>
  </si>
  <si>
    <t>0.72</t>
  </si>
  <si>
    <t>0.12</t>
  </si>
  <si>
    <t>0.26</t>
  </si>
  <si>
    <t>0.44</t>
  </si>
  <si>
    <t>0.55</t>
  </si>
  <si>
    <t>0.06</t>
  </si>
  <si>
    <t>0.20</t>
  </si>
  <si>
    <t>0.38</t>
  </si>
  <si>
    <t>0.49</t>
  </si>
  <si>
    <t>0.51</t>
  </si>
  <si>
    <t>0.83</t>
  </si>
  <si>
    <t>0.14</t>
  </si>
  <si>
    <t>0.40</t>
  </si>
  <si>
    <t>0.43</t>
  </si>
  <si>
    <t>0.59</t>
  </si>
  <si>
    <t>0.08</t>
  </si>
  <si>
    <t>0.27</t>
  </si>
  <si>
    <t>0.34</t>
  </si>
  <si>
    <t>0.37</t>
  </si>
  <si>
    <t>0.48</t>
  </si>
  <si>
    <t>0.03</t>
  </si>
  <si>
    <t>0.21</t>
  </si>
  <si>
    <t>0.29</t>
  </si>
  <si>
    <t>0.16</t>
  </si>
  <si>
    <t>0.22</t>
  </si>
  <si>
    <t>0.24</t>
  </si>
  <si>
    <t>0.11</t>
  </si>
  <si>
    <t>0.10</t>
  </si>
  <si>
    <t>0.23</t>
  </si>
  <si>
    <t>0.47</t>
  </si>
  <si>
    <t>0.05</t>
  </si>
  <si>
    <t>0.13</t>
  </si>
  <si>
    <t>0.42</t>
  </si>
  <si>
    <t>0.17</t>
  </si>
  <si>
    <t>0.41</t>
  </si>
  <si>
    <t>0.36</t>
  </si>
  <si>
    <t>0.02</t>
  </si>
  <si>
    <t>0.30</t>
  </si>
  <si>
    <t>0.15</t>
  </si>
  <si>
    <t>0.19</t>
  </si>
  <si>
    <t>0.07</t>
  </si>
  <si>
    <t>k</t>
  </si>
  <si>
    <t>Ana Beslenme Hattı Devre Elemanları</t>
  </si>
  <si>
    <t>Sabit ve Otomatik Kompanzasyon Kademeleri Devre Elemanları</t>
  </si>
  <si>
    <t>Deşarj Dirençleri</t>
  </si>
  <si>
    <t>Otomatik</t>
  </si>
  <si>
    <t>Sabit</t>
  </si>
  <si>
    <t>KOhm</t>
  </si>
  <si>
    <t>W</t>
  </si>
  <si>
    <t>3x2.5</t>
  </si>
  <si>
    <t>3x33</t>
  </si>
  <si>
    <t>3x4</t>
  </si>
  <si>
    <t>3x66</t>
  </si>
  <si>
    <t>3x6</t>
  </si>
  <si>
    <t>3x99</t>
  </si>
  <si>
    <t>3x132</t>
  </si>
  <si>
    <t>3x165</t>
  </si>
  <si>
    <t>3x198</t>
  </si>
  <si>
    <t>3x10</t>
  </si>
  <si>
    <t>25x3</t>
  </si>
  <si>
    <t>3x264</t>
  </si>
  <si>
    <t>3x16</t>
  </si>
  <si>
    <t>3x330</t>
  </si>
  <si>
    <t>3x25</t>
  </si>
  <si>
    <t>3x35</t>
  </si>
  <si>
    <t>3x50</t>
  </si>
  <si>
    <t>3x70</t>
  </si>
  <si>
    <t>3x95</t>
  </si>
  <si>
    <t>2x(3x50)</t>
  </si>
  <si>
    <t>2x(3x70)</t>
  </si>
  <si>
    <t>40x5</t>
  </si>
  <si>
    <t>2x(3x95)</t>
  </si>
  <si>
    <t>4x(3x70)</t>
  </si>
  <si>
    <t>4x(3x95)</t>
  </si>
  <si>
    <t xml:space="preserve">Not :  ( ) içerisinde bulunan rakamlar denk kablo kesitleridir. </t>
  </si>
  <si>
    <t>Kablo NYY (mm2)</t>
  </si>
  <si>
    <t>Ana bara (mm2 Cu)</t>
  </si>
  <si>
    <t>Kapasite (mF)</t>
  </si>
  <si>
    <t>Sabit ve Otomatik Kompanzasyonda Kullanılacak Malzeme Seçim Cetveli (İşletme Gerilimi 400V)</t>
  </si>
  <si>
    <t>Arzu Edilen Cos Q ye Yaklaşmak İçin k Faktörü Cetveli</t>
  </si>
  <si>
    <t>Nomi. Akım (A)</t>
  </si>
  <si>
    <t>Oto. şalter (A)</t>
  </si>
  <si>
    <t>Kad. Barası (mm2 Cu)</t>
  </si>
  <si>
    <t>Kontak. (A)</t>
  </si>
  <si>
    <t>Kad. Kablosu (NYY)</t>
  </si>
  <si>
    <t>a</t>
  </si>
  <si>
    <t>b</t>
  </si>
  <si>
    <t xml:space="preserve">(1) Pano Derinliği = 30 cm.                                                                                                                                                                                                                                                                                                                                                                                                                                                                                           </t>
  </si>
  <si>
    <t xml:space="preserve">(2) Enerji Odası Yüksekliği(ho) = Pano Yüksekliği(h) + 50 cm. </t>
  </si>
  <si>
    <t xml:space="preserve">(3) Bara yükseklik =  (Faz+Nötr Bara Bölme yüksekliği : 30 cm) +  (Toprak Bara Bölme yüksekliği : 20 cm) = 50 cm.                                                                                                                                                                                                                                                                                                                                                                                                                                               </t>
  </si>
  <si>
    <t xml:space="preserve">(4) Tek fazlı sayaç ve altında sigortası ile birlikte yüksekliği=35cm Üç fazlı sayaç ve altında sigortası ile birlikte yüksekliği=50cm.                                                                                                                                                                                                                                                                                                                                                                                                                                                                                                </t>
  </si>
  <si>
    <t xml:space="preserve">(5) Tek fazlı sayaç ve altında sigortası ile birlikte eni = 15 cm Üç fazlı sayaç ve altında sigortası ile birlikte eni  = 22.5 cm.                                                                                                                                                                                                                                                                                                                                                           </t>
  </si>
  <si>
    <t xml:space="preserve">(6) Yapı bağlantı kutusu ve Ortak kullanım bölme eni = 45 cm.                                                                                                                                                                                                                                                                                                                                                                                                                                                                                               </t>
  </si>
  <si>
    <t xml:space="preserve">(8) Pano yüksekliği(h)=Sayaç panosundaki sayaç kat(sıra) adeti(13) x sayaç yüksekliği(4) + Bara yükseklikleri 50(3) cm                                                                                                                                                                                                                                                                                                           </t>
  </si>
  <si>
    <t xml:space="preserve">(9) Pano eni = Sayaç panosunun bir katındaki sayaç adeti(12) x sayaç eni(5) + 45(6) + 10(7) cm.                                                                                                                                                                                                                                                                                                  </t>
  </si>
  <si>
    <t xml:space="preserve">(10) Enerji odasında pano ile duvar ve kapı arasında en az 10'ar cm., (11) karşılıklı panolar arasında en az 120 cm. açıklık bırakılacaktır.                                                                                                                                                                                                                                                                                 </t>
  </si>
  <si>
    <t xml:space="preserve">Sayaç panosunun bir katındaki                                           (sırasındaki)  Sayaç Adeti  (12)  </t>
  </si>
  <si>
    <t>TEK FAZLI SAYAÇ PANOSU</t>
  </si>
  <si>
    <t>ÜÇ FAZLI SAYAÇ PANOSU</t>
  </si>
  <si>
    <t>Sayaç Panosundaki sayaç kat (sıra) adetine göreTOPLAM SAYAÇ ADETİ (Sayaçların 2'si üç fazlı               diğerleri tek fazlı sayaç)</t>
  </si>
  <si>
    <r>
      <t xml:space="preserve">Toplam Pano                  Eni </t>
    </r>
    <r>
      <rPr>
        <sz val="10"/>
        <rFont val="Arial Narrow"/>
        <family val="2"/>
        <charset val="162"/>
      </rPr>
      <t>(9)</t>
    </r>
    <r>
      <rPr>
        <b/>
        <sz val="10"/>
        <rFont val="Arial Narrow"/>
        <family val="2"/>
      </rPr>
      <t xml:space="preserve">       (cm.)</t>
    </r>
  </si>
  <si>
    <t xml:space="preserve">Panoların yerleştirilişine göre Enerji Odası                   En / Derinlik                  Ölçüsü (cm.) </t>
  </si>
  <si>
    <t>Sayaç panosundaki sayaç kat (sıra) adetine göre TOPLAM SAYAÇ ADETİ</t>
  </si>
  <si>
    <r>
      <t xml:space="preserve">Toplam Pano                  Eni </t>
    </r>
    <r>
      <rPr>
        <sz val="10"/>
        <rFont val="Arial Narrow"/>
        <family val="2"/>
        <charset val="162"/>
      </rPr>
      <t>(9)</t>
    </r>
    <r>
      <rPr>
        <b/>
        <sz val="10"/>
        <rFont val="Arial Narrow"/>
        <family val="2"/>
      </rPr>
      <t xml:space="preserve">      (cm.)</t>
    </r>
  </si>
  <si>
    <t xml:space="preserve">Panoların yerleştirilişine göre Enerji Odası                                        En / Derinlik                 Ölçüsü (cm.) </t>
  </si>
  <si>
    <r>
      <t xml:space="preserve">2 Kat </t>
    </r>
    <r>
      <rPr>
        <sz val="9"/>
        <rFont val="Arial Narrow"/>
        <family val="2"/>
        <charset val="162"/>
      </rPr>
      <t>(13)</t>
    </r>
  </si>
  <si>
    <r>
      <t xml:space="preserve">3 Kat </t>
    </r>
    <r>
      <rPr>
        <sz val="9"/>
        <rFont val="Arial Narrow"/>
        <family val="2"/>
        <charset val="162"/>
      </rPr>
      <t>(13)</t>
    </r>
  </si>
  <si>
    <r>
      <t xml:space="preserve">4 Kat </t>
    </r>
    <r>
      <rPr>
        <sz val="9"/>
        <rFont val="Arial Narrow"/>
        <family val="2"/>
        <charset val="162"/>
      </rPr>
      <t>(13)</t>
    </r>
  </si>
  <si>
    <t>Şekil A</t>
  </si>
  <si>
    <t>Şekil B</t>
  </si>
  <si>
    <r>
      <t xml:space="preserve">h=130 </t>
    </r>
    <r>
      <rPr>
        <sz val="9"/>
        <rFont val="Arial Narrow"/>
        <family val="2"/>
        <charset val="162"/>
      </rPr>
      <t>(8)</t>
    </r>
  </si>
  <si>
    <r>
      <t xml:space="preserve">h=165 </t>
    </r>
    <r>
      <rPr>
        <sz val="9"/>
        <rFont val="Arial Narrow"/>
        <family val="2"/>
        <charset val="162"/>
      </rPr>
      <t>(8)</t>
    </r>
  </si>
  <si>
    <r>
      <t xml:space="preserve">h=200 </t>
    </r>
    <r>
      <rPr>
        <sz val="9"/>
        <rFont val="Arial Narrow"/>
        <family val="2"/>
        <charset val="162"/>
      </rPr>
      <t>(8)</t>
    </r>
  </si>
  <si>
    <t>Derinlik 50</t>
  </si>
  <si>
    <t>En= 200</t>
  </si>
  <si>
    <r>
      <t xml:space="preserve">h=150 </t>
    </r>
    <r>
      <rPr>
        <sz val="9"/>
        <rFont val="Arial Narrow"/>
        <family val="2"/>
        <charset val="162"/>
      </rPr>
      <t>(8)</t>
    </r>
  </si>
  <si>
    <r>
      <t>ho=180</t>
    </r>
    <r>
      <rPr>
        <sz val="8"/>
        <rFont val="Arial Narrow"/>
        <family val="2"/>
        <charset val="162"/>
      </rPr>
      <t>(2)</t>
    </r>
  </si>
  <si>
    <r>
      <t>ho=215</t>
    </r>
    <r>
      <rPr>
        <sz val="8"/>
        <rFont val="Arial Narrow"/>
        <family val="2"/>
        <charset val="162"/>
      </rPr>
      <t>(2)</t>
    </r>
  </si>
  <si>
    <r>
      <t>ho=250</t>
    </r>
    <r>
      <rPr>
        <sz val="8"/>
        <rFont val="Arial Narrow"/>
        <family val="2"/>
        <charset val="162"/>
      </rPr>
      <t>(2)</t>
    </r>
  </si>
  <si>
    <t>En</t>
  </si>
  <si>
    <t>Derinlik</t>
  </si>
  <si>
    <r>
      <t>ho=200</t>
    </r>
    <r>
      <rPr>
        <sz val="8"/>
        <rFont val="Arial Narrow"/>
        <family val="2"/>
        <charset val="162"/>
      </rPr>
      <t>(2)</t>
    </r>
  </si>
  <si>
    <r>
      <t>Şekil A</t>
    </r>
    <r>
      <rPr>
        <sz val="10"/>
        <rFont val="Arial Narrow"/>
        <family val="2"/>
      </rPr>
      <t xml:space="preserve">     Enerji Odasının eni 300 cm.(değişken)</t>
    </r>
  </si>
  <si>
    <t>Örnek: Üç fazlı, toplam 28 sayaçlı pano ve enerji odası ölçülerini Çizelgeden bulalım:                                                                              - Panonun tamamı enerji odası kapısı hizasında tek sıra halinde (Şekil A) yerleştirilirse Çizelgeden toplam pano eni 280 cm.,                 Enerji odası eni 300 cm.,                   derinliği standart  50 cm. olur.                                                                                 - Panolar enerji odasına iki parça halinde karşılıklı olarak(Şekil B)            yerleştirilirse Çizelgeden                                              toplam pano eni 280 cm.,                 Enerji odası derinliği 165 cm.,           eni standart  200 cm. olur.                                                                                  Pano ile duvar ve kapı arasında en az 10'ar cm., karşılıklı panolar arasında en az 120 cm. açıklık bırakılacaktır.</t>
  </si>
  <si>
    <r>
      <t xml:space="preserve">10 </t>
    </r>
    <r>
      <rPr>
        <sz val="9"/>
        <rFont val="Arial Narrow"/>
        <family val="2"/>
        <charset val="162"/>
      </rPr>
      <t>(10)</t>
    </r>
  </si>
  <si>
    <t>280 (9)</t>
  </si>
  <si>
    <t>Enerji odası</t>
  </si>
  <si>
    <r>
      <t xml:space="preserve">30 </t>
    </r>
    <r>
      <rPr>
        <sz val="9"/>
        <rFont val="Arial Narrow"/>
        <family val="2"/>
        <charset val="162"/>
      </rPr>
      <t>(1)</t>
    </r>
  </si>
  <si>
    <t>Pano</t>
  </si>
  <si>
    <t>Enerji odası kapısı (serbest genişliği en az 70 cm)</t>
  </si>
  <si>
    <t>Enerji  odası   derinliği                    165 cm. (değişken)</t>
  </si>
  <si>
    <r>
      <t>Şekil B</t>
    </r>
    <r>
      <rPr>
        <sz val="10"/>
        <rFont val="Arial Narrow"/>
        <family val="2"/>
      </rPr>
      <t xml:space="preserve">      Enerji Odasının eni 200 cm.(sabit)</t>
    </r>
  </si>
  <si>
    <r>
      <t xml:space="preserve">120 </t>
    </r>
    <r>
      <rPr>
        <sz val="9"/>
        <rFont val="Arial Narrow"/>
        <family val="2"/>
        <charset val="162"/>
      </rPr>
      <t>(11)</t>
    </r>
  </si>
  <si>
    <t>Enerji odası kapısı</t>
  </si>
  <si>
    <t>(serbest genişliği en az 70 cm.)</t>
  </si>
  <si>
    <t>Kablo Merdiveni ve Kablo Bacasının Ölçüleri</t>
  </si>
  <si>
    <t>Kablo merdiveni toplam eni (cm)</t>
  </si>
  <si>
    <t>Kablo bacasının toplam eni (cm)</t>
  </si>
  <si>
    <t>A</t>
  </si>
  <si>
    <t>Yapının bir katındaki ortalama kolon hattı(konut, büro vb. bağımsız bölüm) adeti.Elektrik sayaçlarının toplu halde bulunduğu kattan itibaren yapıdaki toplam bağımsız bölüm adetinin kat adetine(K) bölünmesiyle bulunur.</t>
  </si>
  <si>
    <t>K</t>
  </si>
  <si>
    <t>Elektrik sayaçlarının toplu halde bulunduğu kattan itibaren yapının kat adeti</t>
  </si>
  <si>
    <t>Rt</t>
  </si>
  <si>
    <t>Kablo bacasından geçirilen telefon kablolarının ortalama dış çapı (0,5 cm alınabilir)</t>
  </si>
  <si>
    <t>Rtv</t>
  </si>
  <si>
    <t>Kablo bacasından geçirilen televizyon kablolarının ortalama dış çapı (0,6 cm alınabilir)</t>
  </si>
  <si>
    <t>Rk</t>
  </si>
  <si>
    <t>Kablo bacasından geçirilen kolon hattı kablolarının ortalama dış çapı (1,8 cm alınabilir)</t>
  </si>
  <si>
    <t>Rktop</t>
  </si>
  <si>
    <t>Kablo bacasından geçirilen kolon hattı kablolarının toplam dış çapı(cm)</t>
  </si>
  <si>
    <t>Rkmax</t>
  </si>
  <si>
    <t>Kablo bacasından geçirilen en büyük kolon hattı kablosunun dış çapı(cm)</t>
  </si>
  <si>
    <t xml:space="preserve">4x6 mm2 NYY için kablo dış çapı=1,5 cm; 4x10 mm2 NYY için kablo dış çapı=1,8 cm; 4x16 mm2 NYY için kablo dış çapı=2 cm; </t>
  </si>
  <si>
    <t>1-</t>
  </si>
  <si>
    <t>Kablo Merdiveni Toplam Eni</t>
  </si>
  <si>
    <t>kolon/kat</t>
  </si>
  <si>
    <t>Değişken</t>
  </si>
  <si>
    <t>Yalnız kırmızı işaretli veriler için giriş yapılacak!</t>
  </si>
  <si>
    <t>kat</t>
  </si>
  <si>
    <t>cm</t>
  </si>
  <si>
    <t>a=</t>
  </si>
  <si>
    <t>1,1 x       x K x (Rt + Rtv)+ 3xRktop + 10 cm</t>
  </si>
  <si>
    <t>b=</t>
  </si>
  <si>
    <t>2-</t>
  </si>
  <si>
    <t xml:space="preserve">Kablo Merdiven Dikme Yüksekliği        </t>
  </si>
  <si>
    <t>h</t>
  </si>
  <si>
    <t xml:space="preserve">kablo merdiven dikme yüksekliği        </t>
  </si>
  <si>
    <r>
      <t xml:space="preserve">4 ≤ h </t>
    </r>
    <r>
      <rPr>
        <sz val="11"/>
        <rFont val="Symbol"/>
        <family val="1"/>
        <charset val="2"/>
      </rPr>
      <t>³</t>
    </r>
    <r>
      <rPr>
        <sz val="11"/>
        <rFont val="Times New Roman"/>
        <family val="1"/>
        <charset val="162"/>
      </rPr>
      <t xml:space="preserve"> Rkmax+1</t>
    </r>
  </si>
  <si>
    <t>h=</t>
  </si>
  <si>
    <t>3-</t>
  </si>
  <si>
    <t xml:space="preserve">Kablo Merdiveni Mukavemet Hesabı </t>
  </si>
  <si>
    <t>L</t>
  </si>
  <si>
    <t>Kablo merdiveninin “duvara tespit(mesnet) parçalarına” tutturulduğu mesnetler arası mesafe en fazla 150 cm alınabilir.</t>
  </si>
  <si>
    <t>d</t>
  </si>
  <si>
    <t>Kablo merdiveni dikmelerinin sac kalınlığı ( 0,15 cm. veya 0.2 cm. alınır).</t>
  </si>
  <si>
    <t xml:space="preserve">Kablo merdiven dikme yüksekliği        </t>
  </si>
  <si>
    <t>P</t>
  </si>
  <si>
    <t>Kablo merdiveninin L aralığındaki kabloların toplam ağırlığı (her bağımsız birim için ortalama 1kg/m alınabilir.)</t>
  </si>
  <si>
    <t>f</t>
  </si>
  <si>
    <t>Metal(sac) malzemenin sehimi, burulması (yaklaşık 1,8 cm. alınmıştır)</t>
  </si>
  <si>
    <t>E</t>
  </si>
  <si>
    <r>
      <t>Demirin burulma katsayısı (2,1.10</t>
    </r>
    <r>
      <rPr>
        <vertAlign val="superscript"/>
        <sz val="11"/>
        <rFont val="Times New Roman"/>
        <family val="1"/>
        <charset val="162"/>
      </rPr>
      <t>6</t>
    </r>
    <r>
      <rPr>
        <sz val="11"/>
        <rFont val="Times New Roman"/>
        <family val="1"/>
        <charset val="162"/>
      </rPr>
      <t>).</t>
    </r>
  </si>
  <si>
    <t>J</t>
  </si>
  <si>
    <t>Konstrüksiyonun momenti [a x d x (h x d)³] / 12</t>
  </si>
  <si>
    <t>kg</t>
  </si>
  <si>
    <r>
      <t>d</t>
    </r>
    <r>
      <rPr>
        <vertAlign val="superscript"/>
        <sz val="11"/>
        <rFont val="Times New Roman"/>
        <family val="1"/>
        <charset val="162"/>
      </rPr>
      <t>4</t>
    </r>
    <r>
      <rPr>
        <sz val="11"/>
        <rFont val="Times New Roman"/>
        <family val="1"/>
        <charset val="162"/>
      </rPr>
      <t xml:space="preserve"> x h</t>
    </r>
    <r>
      <rPr>
        <vertAlign val="superscript"/>
        <sz val="11"/>
        <rFont val="Times New Roman"/>
        <family val="1"/>
        <charset val="162"/>
      </rPr>
      <t>3</t>
    </r>
    <r>
      <rPr>
        <sz val="11"/>
        <rFont val="Times New Roman"/>
        <family val="1"/>
        <charset val="162"/>
      </rPr>
      <t xml:space="preserve"> &gt;  </t>
    </r>
  </si>
  <si>
    <r>
      <t xml:space="preserve">Aynı kata ait aynı türden zayıf akım kablolarının demet halinde tek sıralı olarak yan yana bağlanması ve kolon hattı kablolarının döşeme şekline göre </t>
    </r>
    <r>
      <rPr>
        <u/>
        <sz val="11"/>
        <rFont val="Times New Roman"/>
        <family val="1"/>
        <charset val="162"/>
      </rPr>
      <t>kablo merdiveni en uzunlukları(a)</t>
    </r>
    <r>
      <rPr>
        <sz val="11"/>
        <rFont val="Times New Roman"/>
        <family val="1"/>
        <charset val="162"/>
      </rPr>
      <t xml:space="preserve">; her bir kolon hattı kablosunun kablo merdiven basamaklarına ayrı kablo bağı veya kablo kroşesi ile tek sıralı olarak </t>
    </r>
    <r>
      <rPr>
        <u/>
        <sz val="11"/>
        <rFont val="Times New Roman"/>
        <family val="1"/>
        <charset val="162"/>
      </rPr>
      <t>aralarında kablo çapının en az 2 katı kadar açıklık bırakılarak bağlanması durumu</t>
    </r>
    <r>
      <rPr>
        <sz val="11"/>
        <rFont val="Times New Roman"/>
        <family val="1"/>
        <charset val="162"/>
      </rPr>
      <t xml:space="preserve"> için hesaplanmıştır.(Kablo Bacası ve Enerji Odasının Ölçü ve Detayları İle Uygulama Alanlarına İlişkin Esaslar d.2.i)</t>
    </r>
  </si>
  <si>
    <t>1,1 x       x K x (Rt + Rtv)+ 2xRktop + 10 cm</t>
  </si>
  <si>
    <r>
      <t xml:space="preserve">Aynı kata ait aynı türden zayıf akım kablolarının demet halinde tek sıralı olarak yan yana bağlanması ve kolon hattı kablolarının döşeme şekline göre </t>
    </r>
    <r>
      <rPr>
        <u/>
        <sz val="11"/>
        <rFont val="Times New Roman"/>
        <family val="1"/>
        <charset val="162"/>
      </rPr>
      <t>kablo merdiveni en uzunlukları(a)</t>
    </r>
    <r>
      <rPr>
        <sz val="11"/>
        <rFont val="Times New Roman"/>
        <family val="1"/>
        <charset val="162"/>
      </rPr>
      <t xml:space="preserve">; her bir kolon hattı kablosunun kablo merdiven basamaklarına ayrı kablo bağı veya kablo kroşesi ile tek sıralı olarak </t>
    </r>
    <r>
      <rPr>
        <u/>
        <sz val="11"/>
        <rFont val="Times New Roman"/>
        <family val="1"/>
        <charset val="162"/>
      </rPr>
      <t>aralarında en az kablo çapı kadar açıklık bırakılarak bağlanması durumu</t>
    </r>
    <r>
      <rPr>
        <sz val="11"/>
        <rFont val="Times New Roman"/>
        <family val="1"/>
        <charset val="162"/>
      </rPr>
      <t xml:space="preserve"> için hesaplanmıştır. (Kablo Bacası ve Enerji Odasının Ölçü ve Detayları İle Uygulama Alanlarına İlişkin Esaslar d.2.ii)</t>
    </r>
  </si>
  <si>
    <t>1,1 x       x K x (Rt + Rtv)+Rktop + 10 cm</t>
  </si>
  <si>
    <r>
      <t xml:space="preserve">Aynı kata ait aynı türden zayıf akım kablolarının demet halinde tek sıralı olarak yan yana bağlanması ve kolon hattı kablolarının döşeme şekline göre kablo merdiveni en uzunlukları(a); her bir kolon hattı kablosunun kablo merdiven basamaklarına ayrı kablo bağı veya kablo kroşesi ile tek sıralı ve </t>
    </r>
    <r>
      <rPr>
        <u/>
        <sz val="11"/>
        <rFont val="Times New Roman"/>
        <family val="1"/>
        <charset val="162"/>
      </rPr>
      <t>birbirlerine dokunmalı olarak bağlanması durumu</t>
    </r>
    <r>
      <rPr>
        <sz val="11"/>
        <rFont val="Times New Roman"/>
        <family val="1"/>
        <charset val="162"/>
      </rPr>
      <t xml:space="preserve"> için hesaplanmıştır. (Kablo Bacası ve Enerji Odasının Ölçü ve Detayları İle Uygulama Alanlarına İlişkin Esaslar d.2.iii)</t>
    </r>
  </si>
  <si>
    <t>Kablo merdiveni toplam eni</t>
  </si>
  <si>
    <t>Kablo bacasının toplam eni</t>
  </si>
  <si>
    <t>Elektrik sayaçlarının toplu halde bulunduğu kattan itibaren yapının kat adeti.</t>
  </si>
  <si>
    <t xml:space="preserve">Kablo bacasından geçirilen telefon kablolarının ortalama dış çapı (0.5 cm. alınabilir). </t>
  </si>
  <si>
    <t>Kablo bacasından geçirilen televizyon kablolarının ortalama dış çapı (0.6 cm. alınabilir).</t>
  </si>
  <si>
    <t>Kablo bacasından geçirilen kolon hattı kablolarının ortalama dış çapı.Kablo bacasından geçirilen kolon hattı kablo kesitleri toplamının toplam kolon hattı adetine bölünmesiyle bulunur.(Konut, büro vb. yapılarda pratik olarak 1.8 cm. alınabilir).</t>
  </si>
  <si>
    <t>1,1 x       x K x (Rt + Rtv + Rk) + 10 cm</t>
  </si>
  <si>
    <r>
      <t xml:space="preserve">4 ≤ h </t>
    </r>
    <r>
      <rPr>
        <sz val="12"/>
        <rFont val="Symbol"/>
        <family val="1"/>
        <charset val="2"/>
      </rPr>
      <t>³</t>
    </r>
    <r>
      <rPr>
        <sz val="12"/>
        <rFont val="Times New Roman"/>
        <family val="1"/>
        <charset val="162"/>
      </rPr>
      <t xml:space="preserve"> 1,1 x       x Rk +1</t>
    </r>
  </si>
  <si>
    <t>Kablo merdiveninin “duvara tespit(mesnet) parçalarına” tutturulduğu mesnetler arası mesafe</t>
  </si>
  <si>
    <t xml:space="preserve">Kablo merdiveninin L aralığındaki kabloların toplam ağırlığı </t>
  </si>
  <si>
    <r>
      <t>Demirin burulma katsayısı (2,1.10</t>
    </r>
    <r>
      <rPr>
        <vertAlign val="superscript"/>
        <sz val="12"/>
        <rFont val="Times New Roman"/>
        <family val="1"/>
        <charset val="162"/>
      </rPr>
      <t>6</t>
    </r>
    <r>
      <rPr>
        <sz val="12"/>
        <rFont val="Times New Roman"/>
        <family val="1"/>
        <charset val="162"/>
      </rPr>
      <t>).</t>
    </r>
  </si>
  <si>
    <r>
      <t>d</t>
    </r>
    <r>
      <rPr>
        <vertAlign val="superscript"/>
        <sz val="12"/>
        <rFont val="Times New Roman"/>
        <family val="1"/>
        <charset val="162"/>
      </rPr>
      <t>4</t>
    </r>
    <r>
      <rPr>
        <sz val="12"/>
        <rFont val="Times New Roman"/>
        <family val="1"/>
        <charset val="162"/>
      </rPr>
      <t xml:space="preserve"> x h</t>
    </r>
    <r>
      <rPr>
        <vertAlign val="superscript"/>
        <sz val="12"/>
        <rFont val="Times New Roman"/>
        <family val="1"/>
        <charset val="162"/>
      </rPr>
      <t>3</t>
    </r>
    <r>
      <rPr>
        <sz val="12"/>
        <rFont val="Times New Roman"/>
        <family val="1"/>
        <charset val="162"/>
      </rPr>
      <t xml:space="preserve"> &gt;  </t>
    </r>
  </si>
  <si>
    <r>
      <t xml:space="preserve">Aynı kata ait aynı türden zayıf akım kablolarının demet halinde tek sıralı olarak yan yana bağlanması ve kolon hattı kablolarının döşeme şekline göre kablo merdiveni en uzunlukları(a); aynı kata ait kolon hattı kablolar demet halinde, tek sıralı olarak </t>
    </r>
    <r>
      <rPr>
        <u/>
        <sz val="11"/>
        <rFont val="Times New Roman"/>
        <family val="1"/>
        <charset val="162"/>
      </rPr>
      <t>yan yana bağlanması durumu</t>
    </r>
    <r>
      <rPr>
        <sz val="11"/>
        <rFont val="Times New Roman"/>
        <family val="1"/>
        <charset val="162"/>
      </rPr>
      <t xml:space="preserve"> için hesaplanmıştır. (Kablo Bacası ve Enerji Odasının Ölçü ve Detayları İle Uygulama Alanlarına İlişkin Esaslar d.2.iv) </t>
    </r>
  </si>
  <si>
    <t>Daire Sayısı</t>
  </si>
  <si>
    <t>Eş Zamanlılık Katsayısı</t>
  </si>
  <si>
    <t>3-5</t>
  </si>
  <si>
    <t>21-25</t>
  </si>
  <si>
    <t>41-45</t>
  </si>
  <si>
    <t>5-10</t>
  </si>
  <si>
    <t>26-30</t>
  </si>
  <si>
    <t>46-50</t>
  </si>
  <si>
    <t>11-15</t>
  </si>
  <si>
    <t>31-35</t>
  </si>
  <si>
    <t>51-55</t>
  </si>
  <si>
    <t>16-20</t>
  </si>
  <si>
    <t>36-40</t>
  </si>
  <si>
    <t>56-61</t>
  </si>
  <si>
    <t>Yapı Tipi</t>
  </si>
  <si>
    <t>Asansör Yükü (3)</t>
  </si>
  <si>
    <t>Hastaneler</t>
  </si>
  <si>
    <t>Depolar</t>
  </si>
  <si>
    <t>Diğer Binalar</t>
  </si>
  <si>
    <r>
      <t>Elektrik İç Tesisat Proje Onayı_Kontrol Formu_</t>
    </r>
    <r>
      <rPr>
        <b/>
        <sz val="12"/>
        <color rgb="FFFF0000"/>
        <rFont val="Calibri"/>
        <family val="2"/>
        <charset val="162"/>
        <scheme val="minor"/>
      </rPr>
      <t>Ek_3-4</t>
    </r>
  </si>
  <si>
    <r>
      <t>Elektrik İç Tesisat Proje Onayı_Kontrol Formu_</t>
    </r>
    <r>
      <rPr>
        <b/>
        <sz val="12"/>
        <color rgb="FFFF0000"/>
        <rFont val="Calibri"/>
        <family val="2"/>
        <charset val="162"/>
        <scheme val="minor"/>
      </rPr>
      <t>Ek_2</t>
    </r>
  </si>
  <si>
    <t xml:space="preserve">Çizelge 1:   Dolap tipi Sayaç Panosu  ve Enerji Odasının  Asgari Ölçüleri ve Azami Sayaç Adetleri </t>
  </si>
  <si>
    <t>Pano Derinliği</t>
  </si>
  <si>
    <t>Pano Yüksekliği</t>
  </si>
  <si>
    <t>Enerji Odası Yüksekliği</t>
  </si>
  <si>
    <t>Bara Yüksekliği</t>
  </si>
  <si>
    <t>h (1 faz sayaç ve sigorta)</t>
  </si>
  <si>
    <t>h (3 faz sayaç ve sigorta)</t>
  </si>
  <si>
    <t>Ortak kullanım bölme eni</t>
  </si>
  <si>
    <t>sayaç kat sıra adedi</t>
  </si>
  <si>
    <t>pano yüksekliği</t>
  </si>
  <si>
    <t>pano eni</t>
  </si>
  <si>
    <t>en(1 faz sayaç ve sigorta)</t>
  </si>
  <si>
    <t>en(3 faz sayaç ve sigorta)</t>
  </si>
  <si>
    <t>sayaç adeti</t>
  </si>
  <si>
    <t>enerji odası en</t>
  </si>
  <si>
    <t>enerji odası derinlik</t>
  </si>
  <si>
    <t>toplam sayaç kapasitesi</t>
  </si>
  <si>
    <r>
      <t xml:space="preserve">pano adeti 2 ise </t>
    </r>
    <r>
      <rPr>
        <sz val="8"/>
        <color theme="1"/>
        <rFont val="Calibri"/>
        <family val="2"/>
        <charset val="162"/>
        <scheme val="minor"/>
      </rPr>
      <t>(pano ön kapakları birbirine bakacaktır)</t>
    </r>
  </si>
  <si>
    <r>
      <t xml:space="preserve">pano adeti 1 ise </t>
    </r>
    <r>
      <rPr>
        <sz val="8"/>
        <color theme="1"/>
        <rFont val="Calibri"/>
        <family val="2"/>
        <charset val="162"/>
        <scheme val="minor"/>
      </rPr>
      <t>(pano ön kapak oda girişine bakacaktır)</t>
    </r>
  </si>
  <si>
    <t>Derinlik 140 (50*)</t>
  </si>
  <si>
    <t>* Enerji odası ile kablo bacasının aynı hizada olması koşulu ile</t>
  </si>
  <si>
    <t>Kapının dışarıya açıldığı ortak kullanım alanı</t>
  </si>
  <si>
    <t>Pano eni</t>
  </si>
  <si>
    <t>Pano derinlik</t>
  </si>
  <si>
    <r>
      <rPr>
        <sz val="11"/>
        <color rgb="FFFF0000"/>
        <rFont val="Calibri"/>
        <family val="2"/>
        <charset val="162"/>
        <scheme val="minor"/>
      </rPr>
      <t>*</t>
    </r>
    <r>
      <rPr>
        <sz val="11"/>
        <color theme="1"/>
        <rFont val="Calibri"/>
        <family val="2"/>
        <charset val="162"/>
        <scheme val="minor"/>
      </rPr>
      <t xml:space="preserve"> Bu durumda enerji odasına girilemeyeceğinden, enerji odasının kapsısı açılmadan pano içerisindeki sayaç, abone plakası, isimlik, ölçü cihazlarının dışarıdann rahatlıkla görülebilmesi ve sayaçların okunabilmesi için kapının uygun yerleri en az 3mm kalınlığında saydam (akrilik) malzeme olacaktır. Ayrıca panoda rahatlıkla çalışabilmek, tehlike anında kaçabilmek ve enerji odasının kapısının dışarıya rahatlıkla açılabilmesi için oda kapısının dışarıya açılan ortak kullanım alanı en az 100 cm genişliğinde olacaktır.</t>
    </r>
  </si>
  <si>
    <t xml:space="preserve">Uyarı: Yalnızca mavi renkli veriler için giriş yapılmalıdır. </t>
  </si>
  <si>
    <r>
      <t xml:space="preserve">100 </t>
    </r>
    <r>
      <rPr>
        <sz val="9"/>
        <rFont val="Arial Narrow"/>
        <family val="2"/>
        <charset val="162"/>
      </rPr>
      <t>(10</t>
    </r>
    <r>
      <rPr>
        <b/>
        <sz val="9"/>
        <color rgb="FFFF0000"/>
        <rFont val="Arial Narrow"/>
        <family val="2"/>
        <charset val="162"/>
      </rPr>
      <t>*</t>
    </r>
    <r>
      <rPr>
        <sz val="9"/>
        <rFont val="Arial Narrow"/>
        <family val="2"/>
        <charset val="162"/>
      </rPr>
      <t>)</t>
    </r>
  </si>
  <si>
    <r>
      <t xml:space="preserve">   100</t>
    </r>
    <r>
      <rPr>
        <b/>
        <sz val="11"/>
        <color rgb="FFFF0000"/>
        <rFont val="Calibri"/>
        <family val="2"/>
        <charset val="162"/>
        <scheme val="minor"/>
      </rPr>
      <t>*</t>
    </r>
    <r>
      <rPr>
        <sz val="11"/>
        <color theme="1"/>
        <rFont val="Calibri"/>
        <family val="2"/>
        <charset val="162"/>
        <scheme val="minor"/>
      </rPr>
      <t xml:space="preserve"> ↕</t>
    </r>
  </si>
  <si>
    <r>
      <t>Enerji odası derinliği                      140 (50</t>
    </r>
    <r>
      <rPr>
        <b/>
        <sz val="10"/>
        <color rgb="FFFF0000"/>
        <rFont val="Arial Narrow"/>
        <family val="2"/>
        <charset val="162"/>
      </rPr>
      <t>*</t>
    </r>
    <r>
      <rPr>
        <sz val="10"/>
        <rFont val="Arial Narrow"/>
        <family val="2"/>
      </rPr>
      <t>) cm. (sabit)</t>
    </r>
  </si>
  <si>
    <t>Sayaç Kat Sıra ve Adete Göre Pano ve Enerji Odası EnxDerinlikxYükseklik Asgari Değerleri Hesaplama Metodu</t>
  </si>
  <si>
    <t>Yan Bölümdeki Görselin Açıklaması</t>
  </si>
  <si>
    <r>
      <t xml:space="preserve">Şekil A için enerji odası ile kablo bacasının aynı hizada olması durumunda; pano oda içine yerleştirilirken yanlardan 10 cm açıklık bırakılması ve kapının dışarıya açıldığı ortak kullanım alanının 100 cm olması yeterli olmaktadır </t>
    </r>
    <r>
      <rPr>
        <sz val="11"/>
        <color rgb="FFFF0000"/>
        <rFont val="Calibri"/>
        <family val="2"/>
        <charset val="162"/>
        <scheme val="minor"/>
      </rPr>
      <t>*</t>
    </r>
    <r>
      <rPr>
        <sz val="11"/>
        <color theme="1"/>
        <rFont val="Calibri"/>
        <family val="2"/>
        <charset val="162"/>
        <scheme val="minor"/>
      </rPr>
      <t>. Ancak enerji odası ile kablo bacasının aynı hizada olmaması durumunda (ki bu şekilde bodrum veya 1.kata enerji odası tesis edemez) pano önünde min. 100 cm açıklık bırakılması şarttır.</t>
    </r>
  </si>
  <si>
    <t xml:space="preserve">Veriler 3 faz sayaç için hesaplanmıştır. 1 faz için pano yükseklik ve en hesabında h(1 faz sayaç ve sigorta) verisi kullanılacaktır </t>
  </si>
  <si>
    <r>
      <t xml:space="preserve">(7) Panonun alt, üst ve yanlardan 5'er cm'den 10 cm açıklık bırakılmış, her bir sayacın sigortası altında olacak şekildeki pano tasarımına göre;                 </t>
    </r>
    <r>
      <rPr>
        <sz val="9"/>
        <rFont val="Arial Narrow"/>
        <family val="2"/>
      </rPr>
      <t xml:space="preserve">                                                                                                                                                                                                                                                              </t>
    </r>
  </si>
  <si>
    <t xml:space="preserve">Panonun alt, üst ve yanlardan 5'er cm'den 10 cm açıklık bırakılmış, her bir sayacın sigortası altında olacak şekildeki pano tasarımı öngörülmüştür.  </t>
  </si>
  <si>
    <t>(Daire Sayısı 62 ve daha fazlası için eş zamanlılık katsayısı 23)</t>
  </si>
  <si>
    <t>(0.20)</t>
  </si>
  <si>
    <t>(0.14)</t>
  </si>
  <si>
    <t>Sigorta Akımı</t>
  </si>
  <si>
    <t>2x400</t>
  </si>
  <si>
    <t>2x500</t>
  </si>
  <si>
    <t>2x630</t>
  </si>
  <si>
    <t>3x2,5</t>
  </si>
  <si>
    <t>2x(3x16)</t>
  </si>
  <si>
    <t>2x(3x25)</t>
  </si>
  <si>
    <t>2x(3x35)</t>
  </si>
  <si>
    <t>2x(3x150)</t>
  </si>
  <si>
    <t>4x(3x150)</t>
  </si>
  <si>
    <t>6x(3x95)</t>
  </si>
  <si>
    <t>12x2</t>
  </si>
  <si>
    <t>2x(40x5)</t>
  </si>
  <si>
    <t>Sigorta (A)</t>
  </si>
  <si>
    <t>3x397</t>
  </si>
  <si>
    <t>3x528</t>
  </si>
  <si>
    <t>3x663</t>
  </si>
  <si>
    <t>Kond.               Gücü (kVAR)</t>
  </si>
  <si>
    <t xml:space="preserve">Konut Kullanım Amaçlı Yapılarda Eşzamanlı Güç Hesabı </t>
  </si>
  <si>
    <t xml:space="preserve">Toplam Talep Gücü/Eşzamanlı Güç = 1+2+3+Kurulu Güç(mekanik tesisat)+0,7xmutfak yükü </t>
  </si>
  <si>
    <t>Ek_2 bilgileri Elektrik İç Tesisleri Yönetmeliği 57.maddesinden alınmıştır.</t>
  </si>
  <si>
    <t>Otel-Motel-Tatil Köyü</t>
  </si>
  <si>
    <t>Diğer Yapılarda Eş Zamanlı Güç Hesabı</t>
  </si>
  <si>
    <t>Aydınlatma Yükü (kVA) (1)</t>
  </si>
  <si>
    <t>Yük Miktarı ve Eş Zamanlılık Katsayısı</t>
  </si>
  <si>
    <t>Tüm Yük %100</t>
  </si>
  <si>
    <t>Priz Yükü (kVA) (2)</t>
  </si>
  <si>
    <t>İlk 50 kVA %40, kalan %20</t>
  </si>
  <si>
    <t xml:space="preserve">İlk 20 kVA %50, 20-100 kVA arası %40, kalan %30 </t>
  </si>
  <si>
    <t>İlk 12,5 kVA %100, kalan %50</t>
  </si>
  <si>
    <t>Tüm yapılarda ilk 10 kVA %100, kalan yük %50</t>
  </si>
  <si>
    <t>%55</t>
  </si>
  <si>
    <t>%85 (okullarda da bu değer)</t>
  </si>
  <si>
    <t>%100 (büro binalarında da bu değer)</t>
  </si>
  <si>
    <t>%55 (apartman bu grupta)</t>
  </si>
  <si>
    <t>Enerji Odası, Kablo Bacası ve Kablo Merdivenine ait bilgiler Kablo Bacası ve Enerji Odasının Ölçü ve Detayları İle Uygulama Alanlarına İlişkin Esaslar'dan alınmıştır. (EPİD 2006 Revize)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</si>
</sst>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1" x14ac:knownFonts="1">
    <font>
      <sz val="11"/>
      <color theme="1"/>
      <name val="Calibri"/>
      <family val="2"/>
      <charset val="162"/>
      <scheme val="minor"/>
    </font>
    <font>
      <sz val="12"/>
      <color theme="1"/>
      <name val="Calibri"/>
      <family val="2"/>
      <charset val="162"/>
      <scheme val="minor"/>
    </font>
    <font>
      <b/>
      <sz val="12"/>
      <color theme="1"/>
      <name val="Calibri"/>
      <family val="2"/>
      <charset val="162"/>
      <scheme val="minor"/>
    </font>
    <font>
      <b/>
      <sz val="12"/>
      <color rgb="FFFF0000"/>
      <name val="Calibri"/>
      <family val="2"/>
      <charset val="162"/>
      <scheme val="minor"/>
    </font>
    <font>
      <b/>
      <sz val="12"/>
      <name val="Arial Narrow"/>
      <family val="2"/>
    </font>
    <font>
      <sz val="10"/>
      <name val="Arial Narrow"/>
      <family val="2"/>
    </font>
    <font>
      <sz val="10"/>
      <name val="Arial Narrow"/>
      <family val="2"/>
      <charset val="162"/>
    </font>
    <font>
      <sz val="9"/>
      <name val="Arial Narrow"/>
      <family val="2"/>
    </font>
    <font>
      <b/>
      <sz val="10"/>
      <name val="Arial Narrow"/>
      <family val="2"/>
    </font>
    <font>
      <sz val="9"/>
      <name val="Arial Narrow"/>
      <family val="2"/>
      <charset val="162"/>
    </font>
    <font>
      <sz val="8"/>
      <name val="Arial Narrow"/>
      <family val="2"/>
      <charset val="162"/>
    </font>
    <font>
      <sz val="12"/>
      <name val="Arial Narrow"/>
      <family val="2"/>
    </font>
    <font>
      <sz val="11"/>
      <name val="Arial"/>
      <family val="2"/>
      <charset val="162"/>
    </font>
    <font>
      <b/>
      <sz val="11"/>
      <name val="Times New Roman"/>
      <family val="1"/>
      <charset val="162"/>
    </font>
    <font>
      <b/>
      <sz val="11"/>
      <name val="Arial"/>
      <family val="2"/>
      <charset val="162"/>
    </font>
    <font>
      <sz val="11"/>
      <name val="Times New Roman"/>
      <family val="1"/>
      <charset val="162"/>
    </font>
    <font>
      <sz val="11"/>
      <color rgb="FFFF0000"/>
      <name val="Arial"/>
      <family val="2"/>
      <charset val="162"/>
    </font>
    <font>
      <b/>
      <u/>
      <sz val="11"/>
      <name val="Times New Roman"/>
      <family val="1"/>
      <charset val="162"/>
    </font>
    <font>
      <sz val="11"/>
      <name val="Symbol"/>
      <family val="1"/>
      <charset val="2"/>
    </font>
    <font>
      <vertAlign val="superscript"/>
      <sz val="11"/>
      <name val="Times New Roman"/>
      <family val="1"/>
      <charset val="162"/>
    </font>
    <font>
      <sz val="11"/>
      <color rgb="FFFF0000"/>
      <name val="Times New Roman"/>
      <family val="1"/>
      <charset val="162"/>
    </font>
    <font>
      <u/>
      <sz val="11"/>
      <name val="Times New Roman"/>
      <family val="1"/>
      <charset val="162"/>
    </font>
    <font>
      <b/>
      <sz val="10"/>
      <name val="Arial"/>
      <family val="2"/>
      <charset val="162"/>
    </font>
    <font>
      <sz val="10"/>
      <color rgb="FFFF0000"/>
      <name val="Arial"/>
      <family val="2"/>
      <charset val="162"/>
    </font>
    <font>
      <sz val="10"/>
      <name val="Arial"/>
      <family val="2"/>
      <charset val="162"/>
    </font>
    <font>
      <sz val="12"/>
      <name val="Times New Roman"/>
      <family val="1"/>
      <charset val="162"/>
    </font>
    <font>
      <sz val="12"/>
      <name val="Symbol"/>
      <family val="1"/>
      <charset val="2"/>
    </font>
    <font>
      <b/>
      <sz val="12"/>
      <name val="Times New Roman"/>
      <family val="1"/>
      <charset val="162"/>
    </font>
    <font>
      <vertAlign val="superscript"/>
      <sz val="12"/>
      <name val="Times New Roman"/>
      <family val="1"/>
      <charset val="162"/>
    </font>
    <font>
      <sz val="12"/>
      <color indexed="10"/>
      <name val="Times New Roman"/>
      <family val="1"/>
      <charset val="162"/>
    </font>
    <font>
      <sz val="11"/>
      <color rgb="FFFF0000"/>
      <name val="Calibri"/>
      <family val="2"/>
      <charset val="162"/>
      <scheme val="minor"/>
    </font>
    <font>
      <sz val="10"/>
      <color theme="1"/>
      <name val="Calibri"/>
      <family val="2"/>
      <charset val="162"/>
      <scheme val="minor"/>
    </font>
    <font>
      <sz val="8"/>
      <color theme="1"/>
      <name val="Calibri"/>
      <family val="2"/>
      <charset val="162"/>
      <scheme val="minor"/>
    </font>
    <font>
      <b/>
      <sz val="11"/>
      <color theme="1"/>
      <name val="Calibri"/>
      <family val="2"/>
      <charset val="162"/>
      <scheme val="minor"/>
    </font>
    <font>
      <b/>
      <sz val="11"/>
      <name val="Calibri"/>
      <family val="2"/>
      <charset val="162"/>
      <scheme val="minor"/>
    </font>
    <font>
      <b/>
      <sz val="11"/>
      <color rgb="FFFF0000"/>
      <name val="Calibri"/>
      <family val="2"/>
      <charset val="162"/>
      <scheme val="minor"/>
    </font>
    <font>
      <b/>
      <sz val="11"/>
      <color theme="8"/>
      <name val="Calibri"/>
      <family val="2"/>
      <charset val="162"/>
      <scheme val="minor"/>
    </font>
    <font>
      <b/>
      <sz val="9"/>
      <color rgb="FFFF0000"/>
      <name val="Arial Narrow"/>
      <family val="2"/>
      <charset val="162"/>
    </font>
    <font>
      <b/>
      <sz val="10"/>
      <color rgb="FFFF0000"/>
      <name val="Arial Narrow"/>
      <family val="2"/>
      <charset val="162"/>
    </font>
    <font>
      <sz val="9"/>
      <color indexed="81"/>
      <name val="Tahoma"/>
      <charset val="1"/>
    </font>
    <font>
      <sz val="12"/>
      <name val="Calibri"/>
      <family val="2"/>
      <charset val="162"/>
      <scheme val="minor"/>
    </font>
  </fonts>
  <fills count="5">
    <fill>
      <patternFill patternType="none"/>
    </fill>
    <fill>
      <patternFill patternType="gray125"/>
    </fill>
    <fill>
      <patternFill patternType="solid">
        <fgColor rgb="FFCCFFCC"/>
        <bgColor indexed="64"/>
      </patternFill>
    </fill>
    <fill>
      <patternFill patternType="solid">
        <fgColor rgb="FFCCFFFF"/>
        <bgColor indexed="64"/>
      </patternFill>
    </fill>
    <fill>
      <patternFill patternType="solid">
        <fgColor theme="0"/>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top/>
      <bottom style="dashed">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s>
  <cellStyleXfs count="1">
    <xf numFmtId="0" fontId="0" fillId="0" borderId="0"/>
  </cellStyleXfs>
  <cellXfs count="313">
    <xf numFmtId="0" fontId="0" fillId="0" borderId="0" xfId="0"/>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0" xfId="0" applyFont="1" applyAlignment="1">
      <alignment horizontal="center" vertical="center"/>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 fillId="0" borderId="2" xfId="0" applyFont="1" applyBorder="1" applyAlignment="1">
      <alignment horizontal="center" vertical="center"/>
    </xf>
    <xf numFmtId="2" fontId="1" fillId="3" borderId="11" xfId="0" applyNumberFormat="1" applyFont="1" applyFill="1" applyBorder="1" applyAlignment="1">
      <alignment horizontal="center" vertical="center" wrapText="1"/>
    </xf>
    <xf numFmtId="2" fontId="1" fillId="3" borderId="1" xfId="0" applyNumberFormat="1" applyFont="1" applyFill="1" applyBorder="1" applyAlignment="1">
      <alignment horizontal="center" vertical="center" wrapText="1"/>
    </xf>
    <xf numFmtId="2" fontId="1"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xf>
    <xf numFmtId="2" fontId="1" fillId="0" borderId="2" xfId="0" applyNumberFormat="1" applyFont="1" applyBorder="1" applyAlignment="1">
      <alignment horizontal="center" vertical="center"/>
    </xf>
    <xf numFmtId="0" fontId="1" fillId="3" borderId="11" xfId="0" applyFont="1" applyFill="1" applyBorder="1" applyAlignment="1">
      <alignment horizontal="center" vertical="center" wrapText="1"/>
    </xf>
    <xf numFmtId="2" fontId="1" fillId="0" borderId="2" xfId="0" applyNumberFormat="1" applyFont="1" applyBorder="1" applyAlignment="1">
      <alignment horizontal="center" vertical="center" wrapText="1"/>
    </xf>
    <xf numFmtId="0" fontId="1" fillId="3" borderId="24" xfId="0" applyFont="1" applyFill="1" applyBorder="1" applyAlignment="1">
      <alignment horizontal="center" vertical="center" wrapText="1"/>
    </xf>
    <xf numFmtId="0" fontId="1" fillId="3" borderId="45" xfId="0" applyFont="1" applyFill="1" applyBorder="1" applyAlignment="1">
      <alignment horizontal="center" vertical="center" wrapText="1"/>
    </xf>
    <xf numFmtId="0" fontId="1" fillId="0" borderId="45" xfId="0" applyFont="1" applyBorder="1" applyAlignment="1">
      <alignment horizontal="center" vertical="center" wrapText="1"/>
    </xf>
    <xf numFmtId="0" fontId="1" fillId="0" borderId="25" xfId="0" applyFont="1" applyFill="1" applyBorder="1" applyAlignment="1">
      <alignment horizontal="center" vertical="center" wrapText="1"/>
    </xf>
    <xf numFmtId="0" fontId="1" fillId="0" borderId="1" xfId="0" applyFont="1" applyBorder="1" applyAlignment="1">
      <alignment horizontal="right" vertical="center" wrapText="1"/>
    </xf>
    <xf numFmtId="0" fontId="0" fillId="0" borderId="0" xfId="0" applyBorder="1"/>
    <xf numFmtId="0" fontId="0" fillId="0" borderId="0" xfId="0" applyAlignment="1">
      <alignment wrapText="1"/>
    </xf>
    <xf numFmtId="0" fontId="0" fillId="0" borderId="0" xfId="0" applyBorder="1" applyAlignment="1">
      <alignment wrapText="1"/>
    </xf>
    <xf numFmtId="0" fontId="8" fillId="0" borderId="30" xfId="0" applyFont="1" applyBorder="1" applyAlignment="1"/>
    <xf numFmtId="0" fontId="8" fillId="0" borderId="28" xfId="0" applyFont="1" applyBorder="1" applyAlignment="1"/>
    <xf numFmtId="0" fontId="8" fillId="0" borderId="29" xfId="0" applyFont="1" applyBorder="1" applyAlignment="1"/>
    <xf numFmtId="0" fontId="8" fillId="0" borderId="41" xfId="0" applyFont="1" applyBorder="1" applyAlignment="1">
      <alignment wrapText="1"/>
    </xf>
    <xf numFmtId="0" fontId="8" fillId="0" borderId="56" xfId="0" applyFont="1" applyBorder="1" applyAlignment="1">
      <alignment wrapText="1"/>
    </xf>
    <xf numFmtId="0" fontId="8" fillId="0" borderId="37" xfId="0" applyFont="1" applyBorder="1" applyAlignment="1"/>
    <xf numFmtId="0" fontId="8" fillId="0" borderId="41" xfId="0" applyFont="1" applyBorder="1" applyAlignment="1"/>
    <xf numFmtId="0" fontId="8" fillId="0" borderId="36" xfId="0" applyFont="1" applyBorder="1" applyAlignment="1"/>
    <xf numFmtId="0" fontId="8" fillId="0" borderId="45" xfId="0" applyFont="1" applyBorder="1" applyAlignment="1">
      <alignment wrapText="1"/>
    </xf>
    <xf numFmtId="1" fontId="11" fillId="0" borderId="51" xfId="0" applyNumberFormat="1" applyFont="1" applyBorder="1" applyAlignment="1">
      <alignment horizontal="center" vertical="top" wrapText="1"/>
    </xf>
    <xf numFmtId="1" fontId="11" fillId="0" borderId="19" xfId="0" applyNumberFormat="1" applyFont="1" applyBorder="1" applyAlignment="1">
      <alignment horizontal="center"/>
    </xf>
    <xf numFmtId="1" fontId="11" fillId="0" borderId="9" xfId="0" applyNumberFormat="1" applyFont="1" applyBorder="1" applyAlignment="1">
      <alignment horizontal="center"/>
    </xf>
    <xf numFmtId="1" fontId="4" fillId="0" borderId="9" xfId="0" applyNumberFormat="1" applyFont="1" applyBorder="1" applyAlignment="1">
      <alignment horizontal="center"/>
    </xf>
    <xf numFmtId="1" fontId="4" fillId="0" borderId="10" xfId="0" applyNumberFormat="1" applyFont="1" applyBorder="1" applyAlignment="1">
      <alignment horizontal="center"/>
    </xf>
    <xf numFmtId="1" fontId="11" fillId="0" borderId="49" xfId="0" applyNumberFormat="1" applyFont="1" applyBorder="1" applyAlignment="1">
      <alignment horizontal="center" vertical="top" wrapText="1"/>
    </xf>
    <xf numFmtId="1" fontId="11" fillId="0" borderId="7" xfId="0" applyNumberFormat="1" applyFont="1" applyBorder="1" applyAlignment="1">
      <alignment horizontal="center"/>
    </xf>
    <xf numFmtId="1" fontId="11" fillId="0" borderId="1" xfId="0" applyNumberFormat="1" applyFont="1" applyBorder="1" applyAlignment="1">
      <alignment horizontal="center"/>
    </xf>
    <xf numFmtId="1" fontId="4" fillId="0" borderId="1" xfId="0" applyNumberFormat="1" applyFont="1" applyBorder="1" applyAlignment="1">
      <alignment horizontal="center"/>
    </xf>
    <xf numFmtId="1" fontId="4" fillId="0" borderId="2" xfId="0" applyNumberFormat="1" applyFont="1" applyBorder="1" applyAlignment="1">
      <alignment horizontal="center"/>
    </xf>
    <xf numFmtId="0" fontId="0" fillId="0" borderId="0" xfId="0" applyAlignment="1">
      <alignment horizontal="left" textRotation="180"/>
    </xf>
    <xf numFmtId="1" fontId="11" fillId="0" borderId="50" xfId="0" applyNumberFormat="1" applyFont="1" applyBorder="1" applyAlignment="1">
      <alignment horizontal="center" vertical="top" wrapText="1"/>
    </xf>
    <xf numFmtId="1" fontId="11" fillId="0" borderId="20" xfId="0" applyNumberFormat="1" applyFont="1" applyBorder="1" applyAlignment="1">
      <alignment horizontal="center"/>
    </xf>
    <xf numFmtId="1" fontId="11" fillId="0" borderId="15" xfId="0" applyNumberFormat="1" applyFont="1" applyBorder="1" applyAlignment="1">
      <alignment horizontal="center"/>
    </xf>
    <xf numFmtId="1" fontId="4" fillId="0" borderId="15" xfId="0" applyNumberFormat="1" applyFont="1" applyBorder="1" applyAlignment="1">
      <alignment horizontal="center"/>
    </xf>
    <xf numFmtId="1" fontId="4" fillId="0" borderId="16" xfId="0" applyNumberFormat="1" applyFont="1" applyBorder="1" applyAlignment="1">
      <alignment horizontal="center"/>
    </xf>
    <xf numFmtId="0" fontId="5" fillId="0" borderId="0" xfId="0" applyFont="1"/>
    <xf numFmtId="0" fontId="5" fillId="0" borderId="0" xfId="0" applyFont="1" applyBorder="1" applyAlignment="1">
      <alignment horizontal="center"/>
    </xf>
    <xf numFmtId="0" fontId="0" fillId="0" borderId="0" xfId="0" applyBorder="1" applyAlignment="1">
      <alignment horizontal="center"/>
    </xf>
    <xf numFmtId="0" fontId="0" fillId="0" borderId="0" xfId="0" applyBorder="1" applyAlignment="1"/>
    <xf numFmtId="0" fontId="5" fillId="0" borderId="0" xfId="0" applyFont="1" applyBorder="1" applyAlignment="1">
      <alignment horizontal="center" vertical="center"/>
    </xf>
    <xf numFmtId="0" fontId="5" fillId="0" borderId="0" xfId="0" applyFont="1" applyFill="1" applyBorder="1" applyAlignment="1">
      <alignment horizontal="center" vertical="center"/>
    </xf>
    <xf numFmtId="0" fontId="5" fillId="0" borderId="0" xfId="0" applyFont="1" applyBorder="1" applyAlignment="1">
      <alignment horizontal="center" textRotation="90"/>
    </xf>
    <xf numFmtId="0" fontId="5" fillId="0" borderId="36" xfId="0" applyFont="1" applyBorder="1" applyAlignment="1">
      <alignment horizontal="right" vertical="center"/>
    </xf>
    <xf numFmtId="0" fontId="5" fillId="0" borderId="34" xfId="0" applyFont="1" applyBorder="1" applyAlignment="1"/>
    <xf numFmtId="0" fontId="5" fillId="0" borderId="55" xfId="0" applyFont="1" applyBorder="1" applyAlignment="1">
      <alignment horizontal="left"/>
    </xf>
    <xf numFmtId="0" fontId="5" fillId="0" borderId="5" xfId="0" applyFont="1" applyBorder="1" applyAlignment="1">
      <alignment horizontal="center"/>
    </xf>
    <xf numFmtId="0" fontId="5" fillId="0" borderId="6" xfId="0" applyFont="1" applyBorder="1" applyAlignment="1">
      <alignment horizontal="center"/>
    </xf>
    <xf numFmtId="0" fontId="5" fillId="0" borderId="7" xfId="0" applyFont="1" applyBorder="1" applyAlignment="1">
      <alignment horizontal="center"/>
    </xf>
    <xf numFmtId="0" fontId="5" fillId="0" borderId="56" xfId="0" applyFont="1" applyBorder="1" applyAlignment="1"/>
    <xf numFmtId="0" fontId="5" fillId="0" borderId="32" xfId="0" applyFont="1" applyBorder="1" applyAlignment="1">
      <alignment horizontal="left"/>
    </xf>
    <xf numFmtId="0" fontId="5" fillId="0" borderId="33" xfId="0" applyFont="1" applyBorder="1" applyAlignment="1">
      <alignment horizontal="center"/>
    </xf>
    <xf numFmtId="0" fontId="5" fillId="0" borderId="35" xfId="0" applyFont="1" applyBorder="1" applyAlignment="1"/>
    <xf numFmtId="0" fontId="5" fillId="0" borderId="0" xfId="0" applyFont="1" applyBorder="1"/>
    <xf numFmtId="0" fontId="5" fillId="0" borderId="0" xfId="0" applyFont="1" applyBorder="1" applyAlignment="1"/>
    <xf numFmtId="0" fontId="5" fillId="0" borderId="0" xfId="0" applyFont="1" applyAlignment="1">
      <alignment wrapText="1"/>
    </xf>
    <xf numFmtId="0" fontId="5" fillId="0" borderId="52" xfId="0" applyFont="1" applyBorder="1" applyAlignment="1">
      <alignment horizontal="right" vertical="center"/>
    </xf>
    <xf numFmtId="0" fontId="5" fillId="0" borderId="27" xfId="0" applyFont="1" applyBorder="1" applyAlignment="1">
      <alignment horizontal="center" textRotation="90" wrapText="1"/>
    </xf>
    <xf numFmtId="0" fontId="5" fillId="0" borderId="26" xfId="0" applyFont="1" applyBorder="1" applyAlignment="1">
      <alignment horizontal="center"/>
    </xf>
    <xf numFmtId="0" fontId="5" fillId="0" borderId="26" xfId="0" applyFont="1" applyBorder="1" applyAlignment="1"/>
    <xf numFmtId="0" fontId="5" fillId="0" borderId="52" xfId="0" applyFont="1" applyBorder="1" applyAlignment="1">
      <alignment horizontal="center" textRotation="90"/>
    </xf>
    <xf numFmtId="0" fontId="5" fillId="0" borderId="55" xfId="0" applyFont="1" applyBorder="1" applyAlignment="1">
      <alignment horizontal="center" textRotation="90" wrapText="1"/>
    </xf>
    <xf numFmtId="0" fontId="5" fillId="0" borderId="28" xfId="0" applyFont="1" applyBorder="1" applyAlignment="1"/>
    <xf numFmtId="0" fontId="5" fillId="0" borderId="36" xfId="0" applyFont="1" applyBorder="1" applyAlignment="1">
      <alignment horizontal="center"/>
    </xf>
    <xf numFmtId="0" fontId="5" fillId="0" borderId="37" xfId="0" applyFont="1" applyBorder="1" applyAlignment="1">
      <alignment horizontal="center"/>
    </xf>
    <xf numFmtId="0" fontId="5" fillId="0" borderId="28" xfId="0" applyFont="1" applyBorder="1" applyAlignment="1">
      <alignment horizontal="center"/>
    </xf>
    <xf numFmtId="0" fontId="5" fillId="0" borderId="56" xfId="0" applyFont="1" applyBorder="1"/>
    <xf numFmtId="0" fontId="5" fillId="0" borderId="41" xfId="0" applyFont="1" applyBorder="1" applyAlignment="1">
      <alignment horizontal="center"/>
    </xf>
    <xf numFmtId="0" fontId="5" fillId="0" borderId="41" xfId="0" applyFont="1" applyBorder="1" applyAlignment="1"/>
    <xf numFmtId="0" fontId="5" fillId="0" borderId="36" xfId="0" applyFont="1" applyBorder="1" applyAlignment="1"/>
    <xf numFmtId="0" fontId="5" fillId="0" borderId="3" xfId="0" applyFont="1" applyBorder="1" applyAlignment="1"/>
    <xf numFmtId="0" fontId="5" fillId="0" borderId="32" xfId="0" applyFont="1" applyBorder="1" applyAlignment="1">
      <alignment horizontal="center" textRotation="90" wrapText="1"/>
    </xf>
    <xf numFmtId="0" fontId="5" fillId="0" borderId="33" xfId="0" applyFont="1" applyBorder="1" applyAlignment="1">
      <alignment horizontal="left"/>
    </xf>
    <xf numFmtId="0" fontId="5" fillId="0" borderId="33" xfId="0" applyFont="1" applyBorder="1" applyAlignment="1"/>
    <xf numFmtId="0" fontId="5" fillId="0" borderId="35" xfId="0" applyFont="1" applyBorder="1"/>
    <xf numFmtId="0" fontId="0" fillId="0" borderId="0" xfId="0" applyBorder="1" applyAlignment="1">
      <alignment vertical="center" wrapText="1"/>
    </xf>
    <xf numFmtId="0" fontId="0" fillId="0" borderId="0" xfId="0" applyAlignment="1">
      <alignment vertical="center" wrapText="1"/>
    </xf>
    <xf numFmtId="0" fontId="8" fillId="0" borderId="60" xfId="0" applyFont="1" applyBorder="1" applyAlignment="1"/>
    <xf numFmtId="0" fontId="8" fillId="0" borderId="45" xfId="0" applyFont="1" applyBorder="1" applyAlignment="1"/>
    <xf numFmtId="0" fontId="8" fillId="0" borderId="48" xfId="0" applyFont="1" applyBorder="1" applyAlignment="1"/>
    <xf numFmtId="0" fontId="8" fillId="0" borderId="35" xfId="0" applyFont="1" applyBorder="1" applyAlignment="1">
      <alignment horizontal="left" wrapText="1"/>
    </xf>
    <xf numFmtId="0" fontId="8" fillId="0" borderId="35" xfId="0" applyFont="1" applyBorder="1" applyAlignment="1">
      <alignment wrapText="1"/>
    </xf>
    <xf numFmtId="0" fontId="12" fillId="0" borderId="0" xfId="0" applyFont="1"/>
    <xf numFmtId="0" fontId="14" fillId="0" borderId="38" xfId="0" applyFont="1" applyBorder="1"/>
    <xf numFmtId="0" fontId="14" fillId="0" borderId="6" xfId="0" applyFont="1" applyBorder="1"/>
    <xf numFmtId="0" fontId="14" fillId="0" borderId="0" xfId="0" applyFont="1"/>
    <xf numFmtId="0" fontId="14" fillId="0" borderId="0" xfId="0" applyFont="1" applyAlignment="1">
      <alignment horizontal="right" vertical="center"/>
    </xf>
    <xf numFmtId="0" fontId="16" fillId="0" borderId="0" xfId="0" applyFont="1" applyAlignment="1">
      <alignment horizontal="center" vertical="center"/>
    </xf>
    <xf numFmtId="0" fontId="12" fillId="0" borderId="0" xfId="0" applyFont="1" applyAlignment="1">
      <alignment horizontal="center" vertical="center"/>
    </xf>
    <xf numFmtId="0" fontId="15" fillId="0" borderId="0" xfId="0" applyFont="1"/>
    <xf numFmtId="0" fontId="15" fillId="0" borderId="0" xfId="0" applyFont="1" applyAlignment="1"/>
    <xf numFmtId="0" fontId="13" fillId="0" borderId="6" xfId="0" applyFont="1" applyBorder="1"/>
    <xf numFmtId="0" fontId="20" fillId="0" borderId="0" xfId="0" applyFont="1"/>
    <xf numFmtId="0" fontId="12" fillId="0" borderId="0" xfId="0" applyFont="1" applyAlignment="1">
      <alignment horizontal="center"/>
    </xf>
    <xf numFmtId="0" fontId="13" fillId="0" borderId="0" xfId="0" applyFont="1"/>
    <xf numFmtId="0" fontId="14" fillId="0" borderId="0" xfId="0" applyFont="1" applyAlignment="1">
      <alignment horizontal="center" vertical="center"/>
    </xf>
    <xf numFmtId="0" fontId="15" fillId="0" borderId="0" xfId="0" applyFont="1" applyAlignment="1">
      <alignment vertical="center" wrapText="1"/>
    </xf>
    <xf numFmtId="0" fontId="22" fillId="0" borderId="38" xfId="0" applyFont="1" applyBorder="1"/>
    <xf numFmtId="0" fontId="22" fillId="0" borderId="6" xfId="0" applyFont="1" applyBorder="1"/>
    <xf numFmtId="0" fontId="22" fillId="0" borderId="0" xfId="0" applyFont="1"/>
    <xf numFmtId="0" fontId="22" fillId="0" borderId="0" xfId="0" applyFont="1" applyAlignment="1">
      <alignment horizontal="right" vertical="center"/>
    </xf>
    <xf numFmtId="0" fontId="23" fillId="0" borderId="0" xfId="0" applyFont="1" applyAlignment="1">
      <alignment horizontal="center" vertical="center"/>
    </xf>
    <xf numFmtId="0" fontId="24" fillId="0" borderId="0" xfId="0" applyFont="1"/>
    <xf numFmtId="0" fontId="24" fillId="0" borderId="0" xfId="0" applyFont="1" applyAlignment="1">
      <alignment horizontal="center" vertical="center"/>
    </xf>
    <xf numFmtId="0" fontId="25" fillId="0" borderId="0" xfId="0" applyFont="1"/>
    <xf numFmtId="0" fontId="27" fillId="0" borderId="6" xfId="0" applyFont="1" applyBorder="1"/>
    <xf numFmtId="0" fontId="29" fillId="0" borderId="0" xfId="0" applyFont="1"/>
    <xf numFmtId="0" fontId="27" fillId="0" borderId="0" xfId="0" applyFont="1"/>
    <xf numFmtId="0" fontId="22" fillId="0" borderId="0" xfId="0" applyFont="1" applyAlignment="1">
      <alignment horizontal="center" vertical="center"/>
    </xf>
    <xf numFmtId="49" fontId="1" fillId="0" borderId="11" xfId="0" applyNumberFormat="1" applyFont="1" applyBorder="1" applyAlignment="1">
      <alignment horizontal="center" vertical="center"/>
    </xf>
    <xf numFmtId="0" fontId="1"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0" fontId="1" fillId="0" borderId="2" xfId="0" applyNumberFormat="1" applyFont="1" applyBorder="1" applyAlignment="1">
      <alignment horizontal="center" vertical="center"/>
    </xf>
    <xf numFmtId="0" fontId="5" fillId="0" borderId="0" xfId="0" applyFont="1" applyAlignment="1">
      <alignment horizontal="center" vertical="center" wrapText="1"/>
    </xf>
    <xf numFmtId="0" fontId="0" fillId="0" borderId="0" xfId="0" applyAlignment="1">
      <alignment vertical="center" wrapText="1"/>
    </xf>
    <xf numFmtId="0" fontId="0" fillId="4" borderId="0" xfId="0" applyFill="1"/>
    <xf numFmtId="0" fontId="8" fillId="4" borderId="41" xfId="0" applyFont="1" applyFill="1" applyBorder="1" applyAlignment="1">
      <alignment wrapText="1"/>
    </xf>
    <xf numFmtId="0" fontId="8" fillId="4" borderId="45" xfId="0" applyFont="1" applyFill="1" applyBorder="1" applyAlignment="1">
      <alignment wrapText="1"/>
    </xf>
    <xf numFmtId="1" fontId="4" fillId="4" borderId="9" xfId="0" applyNumberFormat="1" applyFont="1" applyFill="1" applyBorder="1" applyAlignment="1">
      <alignment horizontal="center"/>
    </xf>
    <xf numFmtId="1" fontId="4" fillId="4" borderId="1" xfId="0" applyNumberFormat="1" applyFont="1" applyFill="1" applyBorder="1" applyAlignment="1">
      <alignment horizontal="center"/>
    </xf>
    <xf numFmtId="1" fontId="4" fillId="4" borderId="15" xfId="0" applyNumberFormat="1" applyFont="1" applyFill="1" applyBorder="1" applyAlignment="1">
      <alignment horizontal="center"/>
    </xf>
    <xf numFmtId="0" fontId="5" fillId="4" borderId="0" xfId="0" applyFont="1" applyFill="1"/>
    <xf numFmtId="0" fontId="0" fillId="4" borderId="0" xfId="0" applyFill="1" applyAlignment="1">
      <alignment vertical="center" wrapText="1"/>
    </xf>
    <xf numFmtId="1" fontId="11" fillId="4" borderId="49" xfId="0" applyNumberFormat="1" applyFont="1" applyFill="1" applyBorder="1" applyAlignment="1">
      <alignment horizontal="center" vertical="top" wrapText="1"/>
    </xf>
    <xf numFmtId="1" fontId="11" fillId="4" borderId="7" xfId="0" applyNumberFormat="1" applyFont="1" applyFill="1" applyBorder="1" applyAlignment="1">
      <alignment horizontal="center"/>
    </xf>
    <xf numFmtId="1" fontId="11" fillId="4" borderId="1" xfId="0" applyNumberFormat="1" applyFont="1" applyFill="1" applyBorder="1" applyAlignment="1">
      <alignment horizontal="center"/>
    </xf>
    <xf numFmtId="1" fontId="4" fillId="4" borderId="2" xfId="0" applyNumberFormat="1" applyFont="1" applyFill="1" applyBorder="1" applyAlignment="1">
      <alignment horizontal="center"/>
    </xf>
    <xf numFmtId="0" fontId="0" fillId="0" borderId="1" xfId="0" applyBorder="1" applyAlignment="1">
      <alignment wrapText="1"/>
    </xf>
    <xf numFmtId="0" fontId="0" fillId="0" borderId="1" xfId="0" applyBorder="1"/>
    <xf numFmtId="0" fontId="30" fillId="0" borderId="1" xfId="0" applyFont="1" applyBorder="1"/>
    <xf numFmtId="0" fontId="0" fillId="0" borderId="1" xfId="0" applyFill="1" applyBorder="1" applyAlignment="1">
      <alignment wrapText="1"/>
    </xf>
    <xf numFmtId="0" fontId="31" fillId="0" borderId="1" xfId="0" applyFont="1" applyBorder="1" applyAlignment="1">
      <alignment wrapText="1"/>
    </xf>
    <xf numFmtId="0" fontId="34" fillId="0" borderId="1" xfId="0" applyFont="1" applyBorder="1" applyAlignment="1">
      <alignment wrapText="1"/>
    </xf>
    <xf numFmtId="0" fontId="35" fillId="0" borderId="1" xfId="0" applyFont="1" applyBorder="1" applyAlignment="1">
      <alignment wrapText="1"/>
    </xf>
    <xf numFmtId="0" fontId="35" fillId="0" borderId="1" xfId="0" applyFont="1" applyBorder="1"/>
    <xf numFmtId="0" fontId="36" fillId="0" borderId="1" xfId="0" applyFont="1" applyBorder="1" applyAlignment="1">
      <alignment wrapText="1"/>
    </xf>
    <xf numFmtId="0" fontId="1" fillId="0" borderId="1"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8" xfId="0" applyFont="1" applyBorder="1" applyAlignment="1">
      <alignment horizontal="center" vertical="center" wrapText="1"/>
    </xf>
    <xf numFmtId="0" fontId="0" fillId="0" borderId="0" xfId="0" applyAlignment="1">
      <alignment horizontal="center" vertical="center"/>
    </xf>
    <xf numFmtId="49" fontId="1" fillId="0" borderId="0" xfId="0" applyNumberFormat="1" applyFont="1" applyBorder="1" applyAlignment="1">
      <alignment horizontal="center"/>
    </xf>
    <xf numFmtId="49" fontId="1" fillId="0" borderId="13" xfId="0" applyNumberFormat="1" applyFont="1" applyBorder="1" applyAlignment="1">
      <alignment horizontal="center" vertical="center"/>
    </xf>
    <xf numFmtId="0" fontId="1" fillId="0" borderId="3" xfId="0" applyNumberFormat="1" applyFont="1" applyBorder="1" applyAlignment="1">
      <alignment horizontal="center" vertical="center"/>
    </xf>
    <xf numFmtId="49" fontId="1" fillId="0" borderId="3" xfId="0" applyNumberFormat="1" applyFont="1" applyBorder="1" applyAlignment="1">
      <alignment horizontal="center" vertical="center"/>
    </xf>
    <xf numFmtId="0" fontId="1" fillId="0" borderId="4" xfId="0" applyNumberFormat="1" applyFont="1" applyBorder="1" applyAlignment="1">
      <alignment horizontal="center" vertic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61" xfId="0" applyFont="1" applyBorder="1" applyAlignment="1">
      <alignment horizontal="center" vertical="center" wrapText="1"/>
    </xf>
    <xf numFmtId="49" fontId="1" fillId="0" borderId="2" xfId="0" applyNumberFormat="1" applyFont="1" applyBorder="1" applyAlignment="1">
      <alignment horizontal="center" vertical="center" wrapText="1"/>
    </xf>
    <xf numFmtId="49" fontId="1" fillId="0" borderId="42" xfId="0" applyNumberFormat="1" applyFont="1" applyBorder="1" applyAlignment="1">
      <alignment horizontal="center" vertical="center" wrapText="1"/>
    </xf>
    <xf numFmtId="49" fontId="1" fillId="0" borderId="14" xfId="0" applyNumberFormat="1" applyFont="1" applyBorder="1" applyAlignment="1">
      <alignment horizontal="center" vertical="center"/>
    </xf>
    <xf numFmtId="49" fontId="1" fillId="0" borderId="15" xfId="0" applyNumberFormat="1" applyFont="1" applyBorder="1" applyAlignment="1">
      <alignment horizontal="center" vertical="center"/>
    </xf>
    <xf numFmtId="49" fontId="1" fillId="0" borderId="16" xfId="0" applyNumberFormat="1" applyFont="1" applyBorder="1" applyAlignment="1">
      <alignment horizontal="center" vertical="center"/>
    </xf>
    <xf numFmtId="0" fontId="3" fillId="0" borderId="62" xfId="0" applyFont="1" applyBorder="1" applyAlignment="1">
      <alignment horizontal="center"/>
    </xf>
    <xf numFmtId="0" fontId="3" fillId="0" borderId="63" xfId="0" applyFont="1" applyBorder="1" applyAlignment="1">
      <alignment horizontal="center"/>
    </xf>
    <xf numFmtId="0" fontId="3" fillId="0" borderId="64" xfId="0" applyFont="1" applyBorder="1" applyAlignment="1">
      <alignment horizontal="center"/>
    </xf>
    <xf numFmtId="49" fontId="1" fillId="0" borderId="12" xfId="0" applyNumberFormat="1" applyFont="1" applyBorder="1" applyAlignment="1">
      <alignment horizontal="center" vertical="center" wrapText="1"/>
    </xf>
    <xf numFmtId="49" fontId="1" fillId="0" borderId="28" xfId="0" applyNumberFormat="1" applyFont="1" applyBorder="1" applyAlignment="1">
      <alignment horizontal="center" vertical="center" wrapText="1"/>
    </xf>
    <xf numFmtId="0" fontId="40" fillId="0" borderId="28" xfId="0" applyNumberFormat="1" applyFont="1" applyBorder="1" applyAlignment="1">
      <alignment horizontal="center" vertical="center" wrapText="1"/>
    </xf>
    <xf numFmtId="0" fontId="2" fillId="0" borderId="27" xfId="0" applyFont="1" applyBorder="1" applyAlignment="1">
      <alignment horizontal="center" vertical="center"/>
    </xf>
    <xf numFmtId="0" fontId="2" fillId="0" borderId="26" xfId="0" applyFont="1" applyBorder="1" applyAlignment="1">
      <alignment horizontal="center" vertical="center"/>
    </xf>
    <xf numFmtId="0" fontId="2" fillId="0" borderId="34"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0" borderId="35" xfId="0" applyFont="1" applyBorder="1" applyAlignment="1">
      <alignment horizontal="center" vertical="center"/>
    </xf>
    <xf numFmtId="49" fontId="1" fillId="0" borderId="13" xfId="0" applyNumberFormat="1" applyFont="1" applyBorder="1" applyAlignment="1">
      <alignment horizontal="center" vertical="center" wrapText="1"/>
    </xf>
    <xf numFmtId="49" fontId="1" fillId="0" borderId="3"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49" fontId="1" fillId="0" borderId="1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49" fontId="1" fillId="0" borderId="39" xfId="0" applyNumberFormat="1" applyFont="1" applyBorder="1" applyAlignment="1">
      <alignment horizontal="center" vertical="center"/>
    </xf>
    <xf numFmtId="49" fontId="1" fillId="0" borderId="31" xfId="0" applyNumberFormat="1" applyFont="1" applyBorder="1" applyAlignment="1">
      <alignment horizontal="center" vertical="center"/>
    </xf>
    <xf numFmtId="49" fontId="1" fillId="0" borderId="40" xfId="0" applyNumberFormat="1" applyFont="1" applyBorder="1" applyAlignment="1">
      <alignment horizontal="center" vertic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70" xfId="0" applyFont="1" applyBorder="1" applyAlignment="1">
      <alignment horizontal="center" vertical="center" wrapText="1"/>
    </xf>
    <xf numFmtId="0" fontId="2" fillId="0" borderId="66" xfId="0" applyFont="1" applyBorder="1" applyAlignment="1">
      <alignment horizontal="center" vertical="center"/>
    </xf>
    <xf numFmtId="0" fontId="2" fillId="0" borderId="67" xfId="0" applyFont="1" applyBorder="1" applyAlignment="1">
      <alignment horizontal="center" vertical="center"/>
    </xf>
    <xf numFmtId="0" fontId="2" fillId="0" borderId="68" xfId="0" applyFont="1" applyBorder="1" applyAlignment="1">
      <alignment horizontal="center" vertical="center"/>
    </xf>
    <xf numFmtId="0" fontId="2" fillId="0" borderId="8" xfId="0" applyFont="1" applyBorder="1" applyAlignment="1">
      <alignment horizontal="center" vertical="center" wrapText="1"/>
    </xf>
    <xf numFmtId="0" fontId="2" fillId="0" borderId="69" xfId="0" applyFont="1" applyBorder="1" applyAlignment="1">
      <alignment horizontal="center" vertical="center" wrapText="1"/>
    </xf>
    <xf numFmtId="0" fontId="1" fillId="0" borderId="65" xfId="0" applyNumberFormat="1" applyFont="1" applyBorder="1" applyAlignment="1">
      <alignment horizontal="center" vertical="center" wrapText="1"/>
    </xf>
    <xf numFmtId="0" fontId="1" fillId="0" borderId="71" xfId="0" applyNumberFormat="1" applyFont="1" applyBorder="1" applyAlignment="1">
      <alignment horizontal="center" vertical="center" wrapText="1"/>
    </xf>
    <xf numFmtId="0" fontId="1" fillId="0" borderId="36" xfId="0" applyNumberFormat="1" applyFont="1" applyBorder="1" applyAlignment="1">
      <alignment horizontal="center" vertical="center" wrapText="1"/>
    </xf>
    <xf numFmtId="0" fontId="1" fillId="0" borderId="37" xfId="0" applyNumberFormat="1" applyFont="1" applyBorder="1" applyAlignment="1">
      <alignment horizontal="center" vertical="center" wrapText="1"/>
    </xf>
    <xf numFmtId="0" fontId="1" fillId="0" borderId="48" xfId="0" applyNumberFormat="1" applyFont="1" applyBorder="1" applyAlignment="1">
      <alignment horizontal="center" vertical="center" wrapText="1"/>
    </xf>
    <xf numFmtId="0" fontId="1" fillId="0" borderId="60" xfId="0" applyNumberFormat="1" applyFont="1" applyBorder="1" applyAlignment="1">
      <alignment horizontal="center" vertical="center" wrapText="1"/>
    </xf>
    <xf numFmtId="0" fontId="2" fillId="0" borderId="62"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1" xfId="0" applyFont="1" applyBorder="1" applyAlignment="1">
      <alignment horizontal="center" vertical="center" wrapText="1"/>
    </xf>
    <xf numFmtId="0" fontId="3" fillId="0" borderId="11" xfId="0" applyFont="1" applyBorder="1" applyAlignment="1">
      <alignment horizontal="center" vertical="center" wrapText="1"/>
    </xf>
    <xf numFmtId="0" fontId="2" fillId="0" borderId="43" xfId="0" applyFont="1" applyBorder="1" applyAlignment="1">
      <alignment horizontal="center" vertical="center"/>
    </xf>
    <xf numFmtId="0" fontId="2" fillId="0" borderId="38" xfId="0" applyFont="1" applyBorder="1" applyAlignment="1">
      <alignment horizontal="center" vertical="center"/>
    </xf>
    <xf numFmtId="0" fontId="2" fillId="0" borderId="44" xfId="0" applyFont="1" applyBorder="1" applyAlignment="1">
      <alignment horizontal="center" vertical="center"/>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4" xfId="0" applyFont="1" applyBorder="1" applyAlignment="1">
      <alignment horizontal="justify" vertical="center" wrapText="1"/>
    </xf>
    <xf numFmtId="0" fontId="2" fillId="0" borderId="15" xfId="0" applyFont="1" applyBorder="1" applyAlignment="1">
      <alignment horizontal="justify" vertical="center" wrapText="1"/>
    </xf>
    <xf numFmtId="0" fontId="2" fillId="0" borderId="16" xfId="0" applyFont="1" applyBorder="1" applyAlignment="1">
      <alignment horizontal="justify" vertical="center" wrapText="1"/>
    </xf>
    <xf numFmtId="0" fontId="1" fillId="0" borderId="28"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36"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3" xfId="0" applyFont="1" applyBorder="1" applyAlignment="1">
      <alignment horizontal="center" vertical="center" wrapText="1"/>
    </xf>
    <xf numFmtId="0" fontId="1" fillId="0" borderId="42" xfId="0" applyFont="1" applyBorder="1" applyAlignment="1">
      <alignment horizontal="center" vertical="center" wrapText="1"/>
    </xf>
    <xf numFmtId="0" fontId="1" fillId="0" borderId="52" xfId="0" applyFont="1" applyBorder="1" applyAlignment="1">
      <alignment horizontal="center" vertical="center" wrapText="1"/>
    </xf>
    <xf numFmtId="0" fontId="1" fillId="0" borderId="4" xfId="0" applyFont="1" applyBorder="1" applyAlignment="1">
      <alignment horizontal="center" vertical="center" wrapText="1"/>
    </xf>
    <xf numFmtId="0" fontId="5" fillId="0" borderId="11" xfId="0" applyFont="1" applyBorder="1" applyAlignment="1">
      <alignment horizontal="left" vertical="top" wrapText="1"/>
    </xf>
    <xf numFmtId="0" fontId="5" fillId="0" borderId="1" xfId="0" applyFont="1" applyBorder="1" applyAlignment="1">
      <alignment horizontal="left" wrapText="1"/>
    </xf>
    <xf numFmtId="0" fontId="5" fillId="0" borderId="2" xfId="0" applyFont="1" applyBorder="1" applyAlignment="1">
      <alignment horizontal="left" wrapText="1"/>
    </xf>
    <xf numFmtId="0" fontId="4" fillId="0" borderId="27"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34" xfId="0" applyFont="1" applyBorder="1" applyAlignment="1">
      <alignment horizontal="center" vertical="center" wrapText="1"/>
    </xf>
    <xf numFmtId="0" fontId="5" fillId="0" borderId="23" xfId="0" applyFont="1" applyBorder="1" applyAlignment="1">
      <alignment vertical="top" wrapText="1"/>
    </xf>
    <xf numFmtId="0" fontId="5" fillId="0" borderId="6" xfId="0" applyFont="1" applyBorder="1" applyAlignment="1">
      <alignment vertical="top" wrapText="1"/>
    </xf>
    <xf numFmtId="0" fontId="5" fillId="0" borderId="22" xfId="0" applyFont="1" applyBorder="1" applyAlignment="1">
      <alignment vertical="top" wrapText="1"/>
    </xf>
    <xf numFmtId="0" fontId="6" fillId="0" borderId="11" xfId="0" applyFont="1" applyBorder="1" applyAlignment="1">
      <alignment horizontal="left" vertical="top" wrapText="1"/>
    </xf>
    <xf numFmtId="0" fontId="5" fillId="0" borderId="55" xfId="0" applyFont="1" applyBorder="1" applyAlignment="1">
      <alignment horizontal="left" vertical="top" wrapText="1"/>
    </xf>
    <xf numFmtId="0" fontId="5" fillId="0" borderId="0" xfId="0" applyFont="1" applyBorder="1" applyAlignment="1">
      <alignment horizontal="left" wrapText="1"/>
    </xf>
    <xf numFmtId="0" fontId="5" fillId="0" borderId="56" xfId="0" applyFont="1" applyBorder="1" applyAlignment="1">
      <alignment horizontal="left" wrapText="1"/>
    </xf>
    <xf numFmtId="0" fontId="8" fillId="0" borderId="28"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41" xfId="0" applyFont="1" applyBorder="1" applyAlignment="1">
      <alignment horizontal="center" wrapText="1"/>
    </xf>
    <xf numFmtId="0" fontId="5" fillId="0" borderId="45" xfId="0" applyFont="1" applyBorder="1" applyAlignment="1">
      <alignment horizontal="center" wrapText="1"/>
    </xf>
    <xf numFmtId="0" fontId="8" fillId="0" borderId="29"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0" xfId="0" applyFont="1" applyBorder="1" applyAlignment="1">
      <alignment horizontal="center" vertical="center" textRotation="90" wrapText="1"/>
    </xf>
    <xf numFmtId="0" fontId="5" fillId="0" borderId="0" xfId="0" applyFont="1" applyAlignment="1">
      <alignment horizontal="center" vertical="center" wrapText="1"/>
    </xf>
    <xf numFmtId="0" fontId="8" fillId="0" borderId="38" xfId="0" applyFont="1" applyBorder="1" applyAlignment="1">
      <alignment horizontal="center"/>
    </xf>
    <xf numFmtId="0" fontId="5" fillId="0" borderId="38" xfId="0" applyFont="1" applyBorder="1" applyAlignment="1">
      <alignment horizontal="center"/>
    </xf>
    <xf numFmtId="0" fontId="5" fillId="0" borderId="0" xfId="0" applyFont="1" applyBorder="1" applyAlignment="1">
      <alignment horizontal="left" vertical="center" wrapText="1"/>
    </xf>
    <xf numFmtId="0" fontId="5" fillId="0" borderId="0" xfId="0" applyFont="1" applyAlignment="1">
      <alignment vertical="center" wrapText="1"/>
    </xf>
    <xf numFmtId="0" fontId="5" fillId="0" borderId="0" xfId="0" applyFont="1" applyAlignment="1">
      <alignment wrapText="1"/>
    </xf>
    <xf numFmtId="0" fontId="5" fillId="0" borderId="31" xfId="0" applyFont="1" applyBorder="1" applyAlignment="1">
      <alignment horizontal="center"/>
    </xf>
    <xf numFmtId="0" fontId="5" fillId="0" borderId="27" xfId="0" applyFont="1" applyBorder="1" applyAlignment="1">
      <alignment horizontal="center"/>
    </xf>
    <xf numFmtId="0" fontId="5" fillId="0" borderId="26" xfId="0" applyFont="1" applyBorder="1" applyAlignment="1"/>
    <xf numFmtId="0" fontId="0" fillId="0" borderId="0" xfId="0" applyBorder="1" applyAlignment="1">
      <alignment horizontal="left" vertical="center" wrapText="1"/>
    </xf>
    <xf numFmtId="0" fontId="0" fillId="0" borderId="0" xfId="0" applyAlignment="1">
      <alignment vertical="center" wrapText="1"/>
    </xf>
    <xf numFmtId="0" fontId="5" fillId="0" borderId="57" xfId="0" applyFont="1" applyBorder="1" applyAlignment="1">
      <alignment horizontal="center" vertical="center" textRotation="90" wrapText="1"/>
    </xf>
    <xf numFmtId="0" fontId="5" fillId="0" borderId="53" xfId="0" applyFont="1" applyBorder="1" applyAlignment="1">
      <alignment horizontal="center" vertical="center" textRotation="90" wrapText="1"/>
    </xf>
    <xf numFmtId="0" fontId="5" fillId="0" borderId="54" xfId="0" applyFont="1" applyBorder="1" applyAlignment="1">
      <alignment horizontal="center" vertical="center" textRotation="90" wrapText="1"/>
    </xf>
    <xf numFmtId="0" fontId="4" fillId="0" borderId="6" xfId="0" applyFont="1" applyBorder="1" applyAlignment="1">
      <alignment horizontal="center" vertical="top" wrapText="1"/>
    </xf>
    <xf numFmtId="0" fontId="4" fillId="0" borderId="22" xfId="0" applyFont="1" applyBorder="1" applyAlignment="1">
      <alignment horizontal="center" vertical="top" wrapText="1"/>
    </xf>
    <xf numFmtId="0" fontId="4" fillId="0" borderId="23" xfId="0" applyFont="1" applyBorder="1" applyAlignment="1">
      <alignment horizontal="center" vertical="top" wrapText="1"/>
    </xf>
    <xf numFmtId="0" fontId="5" fillId="0" borderId="46" xfId="0" applyFont="1" applyBorder="1" applyAlignment="1">
      <alignment horizontal="center" vertical="center" wrapText="1"/>
    </xf>
    <xf numFmtId="0" fontId="5" fillId="0" borderId="46" xfId="0" applyFont="1" applyBorder="1" applyAlignment="1">
      <alignment horizontal="center" vertical="center"/>
    </xf>
    <xf numFmtId="0" fontId="5" fillId="0" borderId="38" xfId="0" applyFont="1" applyBorder="1" applyAlignment="1">
      <alignment horizontal="center" vertical="center"/>
    </xf>
    <xf numFmtId="0" fontId="5" fillId="0" borderId="36" xfId="0" applyFont="1" applyBorder="1" applyAlignment="1">
      <alignment horizontal="center"/>
    </xf>
    <xf numFmtId="0" fontId="5" fillId="0" borderId="0" xfId="0" applyFont="1" applyBorder="1" applyAlignment="1"/>
    <xf numFmtId="0" fontId="5" fillId="0" borderId="37" xfId="0" applyFont="1" applyBorder="1" applyAlignment="1"/>
    <xf numFmtId="0" fontId="5" fillId="0" borderId="36" xfId="0" applyFont="1" applyBorder="1" applyAlignment="1">
      <alignment horizontal="center" wrapText="1"/>
    </xf>
    <xf numFmtId="0" fontId="5" fillId="0" borderId="37" xfId="0" applyFont="1" applyBorder="1" applyAlignment="1">
      <alignment horizontal="center" wrapText="1"/>
    </xf>
    <xf numFmtId="0" fontId="5" fillId="0" borderId="0" xfId="0" applyFont="1" applyAlignment="1">
      <alignment horizontal="center"/>
    </xf>
    <xf numFmtId="0" fontId="5" fillId="0" borderId="58" xfId="0" applyFont="1" applyBorder="1" applyAlignment="1">
      <alignment vertical="center" wrapText="1"/>
    </xf>
    <xf numFmtId="0" fontId="5" fillId="0" borderId="30" xfId="0" applyFont="1" applyBorder="1" applyAlignment="1">
      <alignment wrapText="1"/>
    </xf>
    <xf numFmtId="0" fontId="5" fillId="0" borderId="43" xfId="0" applyFont="1" applyBorder="1" applyAlignment="1">
      <alignment wrapText="1"/>
    </xf>
    <xf numFmtId="0" fontId="5" fillId="0" borderId="21" xfId="0" applyFont="1" applyBorder="1" applyAlignment="1">
      <alignment wrapText="1"/>
    </xf>
    <xf numFmtId="0" fontId="0" fillId="0" borderId="1" xfId="0" applyBorder="1" applyAlignment="1">
      <alignment horizontal="center" vertical="center" wrapText="1"/>
    </xf>
    <xf numFmtId="0" fontId="33" fillId="0" borderId="1" xfId="0" applyFont="1" applyBorder="1" applyAlignment="1">
      <alignment horizontal="center" wrapText="1"/>
    </xf>
    <xf numFmtId="0" fontId="36" fillId="0" borderId="1" xfId="0" applyFont="1" applyBorder="1" applyAlignment="1">
      <alignment horizontal="center" vertical="center"/>
    </xf>
    <xf numFmtId="0" fontId="36" fillId="0" borderId="28" xfId="0" applyFont="1" applyBorder="1" applyAlignment="1">
      <alignment horizontal="center" vertic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33" fillId="0" borderId="5" xfId="0" applyFont="1" applyBorder="1" applyAlignment="1">
      <alignment horizontal="center"/>
    </xf>
    <xf numFmtId="0" fontId="33" fillId="0" borderId="6" xfId="0" applyFont="1" applyBorder="1" applyAlignment="1">
      <alignment horizontal="center"/>
    </xf>
    <xf numFmtId="0" fontId="33" fillId="0" borderId="7" xfId="0" applyFont="1" applyBorder="1" applyAlignment="1">
      <alignment horizontal="center"/>
    </xf>
    <xf numFmtId="0" fontId="0" fillId="0" borderId="29" xfId="0" applyBorder="1" applyAlignment="1">
      <alignment horizontal="center" vertical="center" wrapText="1"/>
    </xf>
    <xf numFmtId="0" fontId="0" fillId="0" borderId="46" xfId="0" applyBorder="1" applyAlignment="1">
      <alignment horizontal="center" vertical="center" wrapText="1"/>
    </xf>
    <xf numFmtId="0" fontId="0" fillId="0" borderId="30" xfId="0" applyBorder="1" applyAlignment="1">
      <alignment horizontal="center" vertical="center" wrapText="1"/>
    </xf>
    <xf numFmtId="0" fontId="0" fillId="0" borderId="17" xfId="0" applyBorder="1" applyAlignment="1">
      <alignment horizontal="center" vertical="center" wrapText="1"/>
    </xf>
    <xf numFmtId="0" fontId="0" fillId="0" borderId="38" xfId="0" applyBorder="1" applyAlignment="1">
      <alignment horizontal="center" vertical="center" wrapText="1"/>
    </xf>
    <xf numFmtId="0" fontId="0" fillId="0" borderId="21" xfId="0" applyBorder="1" applyAlignment="1">
      <alignment horizontal="center" vertical="center" wrapText="1"/>
    </xf>
    <xf numFmtId="0" fontId="5" fillId="0" borderId="59" xfId="0" applyFont="1" applyBorder="1" applyAlignment="1">
      <alignment horizontal="center"/>
    </xf>
    <xf numFmtId="0" fontId="5" fillId="0" borderId="31" xfId="0" applyFont="1" applyBorder="1" applyAlignment="1">
      <alignment horizontal="center" vertical="center"/>
    </xf>
    <xf numFmtId="0" fontId="5" fillId="0" borderId="26" xfId="0" applyFont="1" applyBorder="1" applyAlignment="1">
      <alignment horizontal="center"/>
    </xf>
    <xf numFmtId="0" fontId="15" fillId="0" borderId="0" xfId="0" applyFont="1" applyAlignment="1">
      <alignment horizontal="left"/>
    </xf>
    <xf numFmtId="0" fontId="13" fillId="0" borderId="0" xfId="0" applyFont="1" applyAlignment="1">
      <alignment horizontal="left"/>
    </xf>
    <xf numFmtId="0" fontId="15" fillId="0" borderId="0" xfId="0" applyFont="1" applyAlignment="1">
      <alignment horizontal="left" vertical="top" wrapText="1"/>
    </xf>
    <xf numFmtId="0" fontId="12" fillId="0" borderId="0" xfId="0" applyFont="1" applyAlignment="1">
      <alignment horizontal="left" vertical="top" wrapText="1"/>
    </xf>
    <xf numFmtId="0" fontId="15" fillId="0" borderId="0" xfId="0" applyFont="1" applyAlignment="1">
      <alignment horizontal="left" wrapText="1"/>
    </xf>
    <xf numFmtId="0" fontId="17" fillId="0" borderId="0" xfId="0" applyFont="1" applyAlignment="1">
      <alignment horizontal="center" vertical="center" wrapText="1"/>
    </xf>
    <xf numFmtId="0" fontId="15" fillId="0" borderId="0" xfId="0" applyFont="1" applyAlignment="1">
      <alignment horizontal="justify" vertical="center" wrapText="1"/>
    </xf>
    <xf numFmtId="0" fontId="13" fillId="0" borderId="0" xfId="0" applyFont="1" applyAlignment="1">
      <alignment horizontal="center"/>
    </xf>
    <xf numFmtId="0" fontId="12" fillId="0" borderId="0" xfId="0" applyFont="1" applyAlignment="1">
      <alignment horizontal="center"/>
    </xf>
    <xf numFmtId="0" fontId="15"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tmp"/></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wmf"/><Relationship Id="rId1" Type="http://schemas.openxmlformats.org/officeDocument/2006/relationships/image" Target="../media/image4.wmf"/></Relationships>
</file>

<file path=xl/drawings/_rels/drawing6.xml.rels><?xml version="1.0" encoding="UTF-8" standalone="yes"?>
<Relationships xmlns="http://schemas.openxmlformats.org/package/2006/relationships"><Relationship Id="rId2" Type="http://schemas.openxmlformats.org/officeDocument/2006/relationships/image" Target="../media/image5.wmf"/><Relationship Id="rId1" Type="http://schemas.openxmlformats.org/officeDocument/2006/relationships/image" Target="../media/image4.wmf"/></Relationships>
</file>

<file path=xl/drawings/_rels/drawing7.xml.rels><?xml version="1.0" encoding="UTF-8" standalone="yes"?>
<Relationships xmlns="http://schemas.openxmlformats.org/package/2006/relationships"><Relationship Id="rId2" Type="http://schemas.openxmlformats.org/officeDocument/2006/relationships/image" Target="../media/image5.wmf"/><Relationship Id="rId1" Type="http://schemas.openxmlformats.org/officeDocument/2006/relationships/image" Target="../media/image4.wmf"/></Relationships>
</file>

<file path=xl/drawings/_rels/drawing8.xml.rels><?xml version="1.0" encoding="UTF-8" standalone="yes"?>
<Relationships xmlns="http://schemas.openxmlformats.org/package/2006/relationships"><Relationship Id="rId2" Type="http://schemas.openxmlformats.org/officeDocument/2006/relationships/image" Target="../media/image5.wmf"/><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3</xdr:col>
      <xdr:colOff>45720</xdr:colOff>
      <xdr:row>0</xdr:row>
      <xdr:rowOff>175260</xdr:rowOff>
    </xdr:from>
    <xdr:to>
      <xdr:col>15</xdr:col>
      <xdr:colOff>8251</xdr:colOff>
      <xdr:row>28</xdr:row>
      <xdr:rowOff>160462</xdr:rowOff>
    </xdr:to>
    <xdr:pic>
      <xdr:nvPicPr>
        <xdr:cNvPr id="2" name="Resim 1" descr="Ekran Kırpma"/>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1874520" y="175260"/>
          <a:ext cx="7277731" cy="5105842"/>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327660</xdr:colOff>
      <xdr:row>1</xdr:row>
      <xdr:rowOff>175260</xdr:rowOff>
    </xdr:from>
    <xdr:to>
      <xdr:col>20</xdr:col>
      <xdr:colOff>228600</xdr:colOff>
      <xdr:row>26</xdr:row>
      <xdr:rowOff>137160</xdr:rowOff>
    </xdr:to>
    <xdr:pic>
      <xdr:nvPicPr>
        <xdr:cNvPr id="2" name="Resim 1" descr="Ekran Kırpma"/>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35" t="3652" r="2991" b="5555"/>
        <a:stretch/>
      </xdr:blipFill>
      <xdr:spPr>
        <a:xfrm>
          <a:off x="937260" y="358140"/>
          <a:ext cx="11483340" cy="4533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39</xdr:row>
      <xdr:rowOff>0</xdr:rowOff>
    </xdr:from>
    <xdr:to>
      <xdr:col>2</xdr:col>
      <xdr:colOff>0</xdr:colOff>
      <xdr:row>39</xdr:row>
      <xdr:rowOff>0</xdr:rowOff>
    </xdr:to>
    <xdr:sp macro="" textlink="">
      <xdr:nvSpPr>
        <xdr:cNvPr id="2" name="Line 7"/>
        <xdr:cNvSpPr>
          <a:spLocks noChangeShapeType="1"/>
        </xdr:cNvSpPr>
      </xdr:nvSpPr>
      <xdr:spPr bwMode="auto">
        <a:xfrm>
          <a:off x="876300" y="75895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39</xdr:row>
      <xdr:rowOff>7620</xdr:rowOff>
    </xdr:from>
    <xdr:to>
      <xdr:col>8</xdr:col>
      <xdr:colOff>0</xdr:colOff>
      <xdr:row>39</xdr:row>
      <xdr:rowOff>7620</xdr:rowOff>
    </xdr:to>
    <xdr:sp macro="" textlink="">
      <xdr:nvSpPr>
        <xdr:cNvPr id="3" name="Line 8"/>
        <xdr:cNvSpPr>
          <a:spLocks noChangeShapeType="1"/>
        </xdr:cNvSpPr>
      </xdr:nvSpPr>
      <xdr:spPr bwMode="auto">
        <a:xfrm>
          <a:off x="4488180" y="7597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43</xdr:row>
      <xdr:rowOff>0</xdr:rowOff>
    </xdr:from>
    <xdr:to>
      <xdr:col>8</xdr:col>
      <xdr:colOff>0</xdr:colOff>
      <xdr:row>43</xdr:row>
      <xdr:rowOff>0</xdr:rowOff>
    </xdr:to>
    <xdr:sp macro="" textlink="">
      <xdr:nvSpPr>
        <xdr:cNvPr id="4" name="Line 9"/>
        <xdr:cNvSpPr>
          <a:spLocks noChangeShapeType="1"/>
        </xdr:cNvSpPr>
      </xdr:nvSpPr>
      <xdr:spPr bwMode="auto">
        <a:xfrm>
          <a:off x="4488180" y="83896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7620</xdr:rowOff>
    </xdr:from>
    <xdr:to>
      <xdr:col>8</xdr:col>
      <xdr:colOff>0</xdr:colOff>
      <xdr:row>41</xdr:row>
      <xdr:rowOff>7620</xdr:rowOff>
    </xdr:to>
    <xdr:sp macro="" textlink="">
      <xdr:nvSpPr>
        <xdr:cNvPr id="5" name="Line 10"/>
        <xdr:cNvSpPr>
          <a:spLocks noChangeShapeType="1"/>
        </xdr:cNvSpPr>
      </xdr:nvSpPr>
      <xdr:spPr bwMode="auto">
        <a:xfrm>
          <a:off x="4488180" y="791718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39</xdr:row>
      <xdr:rowOff>7620</xdr:rowOff>
    </xdr:from>
    <xdr:to>
      <xdr:col>8</xdr:col>
      <xdr:colOff>0</xdr:colOff>
      <xdr:row>39</xdr:row>
      <xdr:rowOff>7620</xdr:rowOff>
    </xdr:to>
    <xdr:sp macro="" textlink="">
      <xdr:nvSpPr>
        <xdr:cNvPr id="6" name="Line 11"/>
        <xdr:cNvSpPr>
          <a:spLocks noChangeShapeType="1"/>
        </xdr:cNvSpPr>
      </xdr:nvSpPr>
      <xdr:spPr bwMode="auto">
        <a:xfrm>
          <a:off x="4488180" y="7597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457200</xdr:colOff>
      <xdr:row>17</xdr:row>
      <xdr:rowOff>60960</xdr:rowOff>
    </xdr:from>
    <xdr:to>
      <xdr:col>7</xdr:col>
      <xdr:colOff>457200</xdr:colOff>
      <xdr:row>17</xdr:row>
      <xdr:rowOff>160020</xdr:rowOff>
    </xdr:to>
    <xdr:sp macro="" textlink="">
      <xdr:nvSpPr>
        <xdr:cNvPr id="7" name="Line 12"/>
        <xdr:cNvSpPr>
          <a:spLocks noChangeShapeType="1"/>
        </xdr:cNvSpPr>
      </xdr:nvSpPr>
      <xdr:spPr bwMode="auto">
        <a:xfrm>
          <a:off x="4343400" y="3375660"/>
          <a:ext cx="0" cy="990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8" name="Line 13"/>
        <xdr:cNvSpPr>
          <a:spLocks noChangeShapeType="1"/>
        </xdr:cNvSpPr>
      </xdr:nvSpPr>
      <xdr:spPr bwMode="auto">
        <a:xfrm>
          <a:off x="4488180" y="856488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41</xdr:row>
      <xdr:rowOff>0</xdr:rowOff>
    </xdr:from>
    <xdr:to>
      <xdr:col>2</xdr:col>
      <xdr:colOff>0</xdr:colOff>
      <xdr:row>41</xdr:row>
      <xdr:rowOff>0</xdr:rowOff>
    </xdr:to>
    <xdr:sp macro="" textlink="">
      <xdr:nvSpPr>
        <xdr:cNvPr id="9" name="Line 14"/>
        <xdr:cNvSpPr>
          <a:spLocks noChangeShapeType="1"/>
        </xdr:cNvSpPr>
      </xdr:nvSpPr>
      <xdr:spPr bwMode="auto">
        <a:xfrm>
          <a:off x="876300" y="790956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39</xdr:row>
      <xdr:rowOff>106680</xdr:rowOff>
    </xdr:from>
    <xdr:to>
      <xdr:col>4</xdr:col>
      <xdr:colOff>0</xdr:colOff>
      <xdr:row>40</xdr:row>
      <xdr:rowOff>76200</xdr:rowOff>
    </xdr:to>
    <xdr:sp macro="" textlink="">
      <xdr:nvSpPr>
        <xdr:cNvPr id="10" name="Line 15"/>
        <xdr:cNvSpPr>
          <a:spLocks noChangeShapeType="1"/>
        </xdr:cNvSpPr>
      </xdr:nvSpPr>
      <xdr:spPr bwMode="auto">
        <a:xfrm>
          <a:off x="2080260" y="7696200"/>
          <a:ext cx="0" cy="1295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49</xdr:row>
      <xdr:rowOff>114300</xdr:rowOff>
    </xdr:from>
    <xdr:to>
      <xdr:col>5</xdr:col>
      <xdr:colOff>0</xdr:colOff>
      <xdr:row>50</xdr:row>
      <xdr:rowOff>83820</xdr:rowOff>
    </xdr:to>
    <xdr:sp macro="" textlink="">
      <xdr:nvSpPr>
        <xdr:cNvPr id="11" name="Line 16"/>
        <xdr:cNvSpPr>
          <a:spLocks noChangeShapeType="1"/>
        </xdr:cNvSpPr>
      </xdr:nvSpPr>
      <xdr:spPr bwMode="auto">
        <a:xfrm>
          <a:off x="2682240" y="9364980"/>
          <a:ext cx="0" cy="1295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510540</xdr:colOff>
      <xdr:row>50</xdr:row>
      <xdr:rowOff>0</xdr:rowOff>
    </xdr:from>
    <xdr:to>
      <xdr:col>3</xdr:col>
      <xdr:colOff>160020</xdr:colOff>
      <xdr:row>50</xdr:row>
      <xdr:rowOff>0</xdr:rowOff>
    </xdr:to>
    <xdr:sp macro="" textlink="">
      <xdr:nvSpPr>
        <xdr:cNvPr id="12" name="Line 17"/>
        <xdr:cNvSpPr>
          <a:spLocks noChangeShapeType="1"/>
        </xdr:cNvSpPr>
      </xdr:nvSpPr>
      <xdr:spPr bwMode="auto">
        <a:xfrm>
          <a:off x="1386840" y="9410700"/>
          <a:ext cx="2514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38</xdr:row>
      <xdr:rowOff>114300</xdr:rowOff>
    </xdr:from>
    <xdr:to>
      <xdr:col>3</xdr:col>
      <xdr:colOff>0</xdr:colOff>
      <xdr:row>39</xdr:row>
      <xdr:rowOff>83820</xdr:rowOff>
    </xdr:to>
    <xdr:sp macro="" textlink="">
      <xdr:nvSpPr>
        <xdr:cNvPr id="13" name="Line 18"/>
        <xdr:cNvSpPr>
          <a:spLocks noChangeShapeType="1"/>
        </xdr:cNvSpPr>
      </xdr:nvSpPr>
      <xdr:spPr bwMode="auto">
        <a:xfrm>
          <a:off x="1478280" y="7543800"/>
          <a:ext cx="0" cy="1295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312420</xdr:colOff>
      <xdr:row>40</xdr:row>
      <xdr:rowOff>7620</xdr:rowOff>
    </xdr:from>
    <xdr:to>
      <xdr:col>2</xdr:col>
      <xdr:colOff>83820</xdr:colOff>
      <xdr:row>40</xdr:row>
      <xdr:rowOff>7620</xdr:rowOff>
    </xdr:to>
    <xdr:sp macro="" textlink="">
      <xdr:nvSpPr>
        <xdr:cNvPr id="14" name="Line 19"/>
        <xdr:cNvSpPr>
          <a:spLocks noChangeShapeType="1"/>
        </xdr:cNvSpPr>
      </xdr:nvSpPr>
      <xdr:spPr bwMode="auto">
        <a:xfrm>
          <a:off x="495300" y="8107680"/>
          <a:ext cx="4648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350520</xdr:colOff>
      <xdr:row>42</xdr:row>
      <xdr:rowOff>594360</xdr:rowOff>
    </xdr:from>
    <xdr:to>
      <xdr:col>2</xdr:col>
      <xdr:colOff>91440</xdr:colOff>
      <xdr:row>42</xdr:row>
      <xdr:rowOff>594360</xdr:rowOff>
    </xdr:to>
    <xdr:sp macro="" textlink="">
      <xdr:nvSpPr>
        <xdr:cNvPr id="15" name="Line 20"/>
        <xdr:cNvSpPr>
          <a:spLocks noChangeShapeType="1"/>
        </xdr:cNvSpPr>
      </xdr:nvSpPr>
      <xdr:spPr bwMode="auto">
        <a:xfrm>
          <a:off x="533400" y="9174480"/>
          <a:ext cx="434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388620</xdr:colOff>
      <xdr:row>41</xdr:row>
      <xdr:rowOff>7620</xdr:rowOff>
    </xdr:from>
    <xdr:to>
      <xdr:col>3</xdr:col>
      <xdr:colOff>114300</xdr:colOff>
      <xdr:row>41</xdr:row>
      <xdr:rowOff>7620</xdr:rowOff>
    </xdr:to>
    <xdr:sp macro="" textlink="">
      <xdr:nvSpPr>
        <xdr:cNvPr id="16" name="Line 21"/>
        <xdr:cNvSpPr>
          <a:spLocks noChangeShapeType="1"/>
        </xdr:cNvSpPr>
      </xdr:nvSpPr>
      <xdr:spPr bwMode="auto">
        <a:xfrm>
          <a:off x="1264920" y="7917180"/>
          <a:ext cx="3276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411480</xdr:colOff>
      <xdr:row>42</xdr:row>
      <xdr:rowOff>0</xdr:rowOff>
    </xdr:from>
    <xdr:to>
      <xdr:col>3</xdr:col>
      <xdr:colOff>91440</xdr:colOff>
      <xdr:row>42</xdr:row>
      <xdr:rowOff>0</xdr:rowOff>
    </xdr:to>
    <xdr:sp macro="" textlink="">
      <xdr:nvSpPr>
        <xdr:cNvPr id="17" name="Line 22"/>
        <xdr:cNvSpPr>
          <a:spLocks noChangeShapeType="1"/>
        </xdr:cNvSpPr>
      </xdr:nvSpPr>
      <xdr:spPr bwMode="auto">
        <a:xfrm>
          <a:off x="1287780" y="82296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7620</xdr:colOff>
      <xdr:row>48</xdr:row>
      <xdr:rowOff>106680</xdr:rowOff>
    </xdr:from>
    <xdr:to>
      <xdr:col>3</xdr:col>
      <xdr:colOff>7620</xdr:colOff>
      <xdr:row>49</xdr:row>
      <xdr:rowOff>83820</xdr:rowOff>
    </xdr:to>
    <xdr:sp macro="" textlink="">
      <xdr:nvSpPr>
        <xdr:cNvPr id="18" name="Line 23"/>
        <xdr:cNvSpPr>
          <a:spLocks noChangeShapeType="1"/>
        </xdr:cNvSpPr>
      </xdr:nvSpPr>
      <xdr:spPr bwMode="auto">
        <a:xfrm>
          <a:off x="1485900" y="9189720"/>
          <a:ext cx="0" cy="14478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49</xdr:row>
      <xdr:rowOff>114300</xdr:rowOff>
    </xdr:from>
    <xdr:to>
      <xdr:col>4</xdr:col>
      <xdr:colOff>0</xdr:colOff>
      <xdr:row>50</xdr:row>
      <xdr:rowOff>83820</xdr:rowOff>
    </xdr:to>
    <xdr:sp macro="" textlink="">
      <xdr:nvSpPr>
        <xdr:cNvPr id="19" name="Line 24"/>
        <xdr:cNvSpPr>
          <a:spLocks noChangeShapeType="1"/>
        </xdr:cNvSpPr>
      </xdr:nvSpPr>
      <xdr:spPr bwMode="auto">
        <a:xfrm>
          <a:off x="2080260" y="9364980"/>
          <a:ext cx="0" cy="1295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49</xdr:row>
      <xdr:rowOff>114300</xdr:rowOff>
    </xdr:from>
    <xdr:to>
      <xdr:col>7</xdr:col>
      <xdr:colOff>0</xdr:colOff>
      <xdr:row>50</xdr:row>
      <xdr:rowOff>83820</xdr:rowOff>
    </xdr:to>
    <xdr:sp macro="" textlink="">
      <xdr:nvSpPr>
        <xdr:cNvPr id="20" name="Line 25"/>
        <xdr:cNvSpPr>
          <a:spLocks noChangeShapeType="1"/>
        </xdr:cNvSpPr>
      </xdr:nvSpPr>
      <xdr:spPr bwMode="auto">
        <a:xfrm>
          <a:off x="3886200" y="9364980"/>
          <a:ext cx="0" cy="1295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304800</xdr:colOff>
      <xdr:row>50</xdr:row>
      <xdr:rowOff>7620</xdr:rowOff>
    </xdr:from>
    <xdr:to>
      <xdr:col>2</xdr:col>
      <xdr:colOff>60960</xdr:colOff>
      <xdr:row>50</xdr:row>
      <xdr:rowOff>7620</xdr:rowOff>
    </xdr:to>
    <xdr:sp macro="" textlink="">
      <xdr:nvSpPr>
        <xdr:cNvPr id="21" name="Line 26"/>
        <xdr:cNvSpPr>
          <a:spLocks noChangeShapeType="1"/>
        </xdr:cNvSpPr>
      </xdr:nvSpPr>
      <xdr:spPr bwMode="auto">
        <a:xfrm>
          <a:off x="487680" y="9418320"/>
          <a:ext cx="4495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327660</xdr:colOff>
      <xdr:row>56</xdr:row>
      <xdr:rowOff>7620</xdr:rowOff>
    </xdr:from>
    <xdr:to>
      <xdr:col>2</xdr:col>
      <xdr:colOff>68580</xdr:colOff>
      <xdr:row>56</xdr:row>
      <xdr:rowOff>7620</xdr:rowOff>
    </xdr:to>
    <xdr:sp macro="" textlink="">
      <xdr:nvSpPr>
        <xdr:cNvPr id="22" name="Line 27"/>
        <xdr:cNvSpPr>
          <a:spLocks noChangeShapeType="1"/>
        </xdr:cNvSpPr>
      </xdr:nvSpPr>
      <xdr:spPr bwMode="auto">
        <a:xfrm>
          <a:off x="510540" y="10439400"/>
          <a:ext cx="434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48</xdr:row>
      <xdr:rowOff>83820</xdr:rowOff>
    </xdr:from>
    <xdr:to>
      <xdr:col>9</xdr:col>
      <xdr:colOff>0</xdr:colOff>
      <xdr:row>49</xdr:row>
      <xdr:rowOff>76200</xdr:rowOff>
    </xdr:to>
    <xdr:sp macro="" textlink="">
      <xdr:nvSpPr>
        <xdr:cNvPr id="23" name="Line 28"/>
        <xdr:cNvSpPr>
          <a:spLocks noChangeShapeType="1"/>
        </xdr:cNvSpPr>
      </xdr:nvSpPr>
      <xdr:spPr bwMode="auto">
        <a:xfrm>
          <a:off x="5090160" y="9166860"/>
          <a:ext cx="0" cy="1600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51</xdr:row>
      <xdr:rowOff>0</xdr:rowOff>
    </xdr:from>
    <xdr:to>
      <xdr:col>3</xdr:col>
      <xdr:colOff>106680</xdr:colOff>
      <xdr:row>51</xdr:row>
      <xdr:rowOff>0</xdr:rowOff>
    </xdr:to>
    <xdr:sp macro="" textlink="">
      <xdr:nvSpPr>
        <xdr:cNvPr id="24" name="Line 29"/>
        <xdr:cNvSpPr>
          <a:spLocks noChangeShapeType="1"/>
        </xdr:cNvSpPr>
      </xdr:nvSpPr>
      <xdr:spPr bwMode="auto">
        <a:xfrm>
          <a:off x="1333500" y="9570720"/>
          <a:ext cx="2514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55</xdr:row>
      <xdr:rowOff>0</xdr:rowOff>
    </xdr:from>
    <xdr:to>
      <xdr:col>3</xdr:col>
      <xdr:colOff>114300</xdr:colOff>
      <xdr:row>55</xdr:row>
      <xdr:rowOff>0</xdr:rowOff>
    </xdr:to>
    <xdr:sp macro="" textlink="">
      <xdr:nvSpPr>
        <xdr:cNvPr id="25" name="Line 30"/>
        <xdr:cNvSpPr>
          <a:spLocks noChangeShapeType="1"/>
        </xdr:cNvSpPr>
      </xdr:nvSpPr>
      <xdr:spPr bwMode="auto">
        <a:xfrm>
          <a:off x="1303020" y="10271760"/>
          <a:ext cx="2895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114300</xdr:rowOff>
    </xdr:from>
    <xdr:to>
      <xdr:col>8</xdr:col>
      <xdr:colOff>0</xdr:colOff>
      <xdr:row>50</xdr:row>
      <xdr:rowOff>83820</xdr:rowOff>
    </xdr:to>
    <xdr:sp macro="" textlink="">
      <xdr:nvSpPr>
        <xdr:cNvPr id="26" name="Line 31"/>
        <xdr:cNvSpPr>
          <a:spLocks noChangeShapeType="1"/>
        </xdr:cNvSpPr>
      </xdr:nvSpPr>
      <xdr:spPr bwMode="auto">
        <a:xfrm>
          <a:off x="4488180" y="9364980"/>
          <a:ext cx="0" cy="1295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38</xdr:row>
      <xdr:rowOff>83820</xdr:rowOff>
    </xdr:from>
    <xdr:to>
      <xdr:col>9</xdr:col>
      <xdr:colOff>0</xdr:colOff>
      <xdr:row>39</xdr:row>
      <xdr:rowOff>83820</xdr:rowOff>
    </xdr:to>
    <xdr:sp macro="" textlink="">
      <xdr:nvSpPr>
        <xdr:cNvPr id="27" name="Line 32"/>
        <xdr:cNvSpPr>
          <a:spLocks noChangeShapeType="1"/>
        </xdr:cNvSpPr>
      </xdr:nvSpPr>
      <xdr:spPr bwMode="auto">
        <a:xfrm>
          <a:off x="5090160" y="7513320"/>
          <a:ext cx="0" cy="1600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39</xdr:row>
      <xdr:rowOff>83820</xdr:rowOff>
    </xdr:from>
    <xdr:to>
      <xdr:col>8</xdr:col>
      <xdr:colOff>0</xdr:colOff>
      <xdr:row>40</xdr:row>
      <xdr:rowOff>76200</xdr:rowOff>
    </xdr:to>
    <xdr:sp macro="" textlink="">
      <xdr:nvSpPr>
        <xdr:cNvPr id="28" name="Line 33"/>
        <xdr:cNvSpPr>
          <a:spLocks noChangeShapeType="1"/>
        </xdr:cNvSpPr>
      </xdr:nvSpPr>
      <xdr:spPr bwMode="auto">
        <a:xfrm>
          <a:off x="4488180" y="7673340"/>
          <a:ext cx="0" cy="152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49</xdr:row>
      <xdr:rowOff>106680</xdr:rowOff>
    </xdr:from>
    <xdr:to>
      <xdr:col>5</xdr:col>
      <xdr:colOff>0</xdr:colOff>
      <xdr:row>50</xdr:row>
      <xdr:rowOff>76200</xdr:rowOff>
    </xdr:to>
    <xdr:sp macro="" textlink="">
      <xdr:nvSpPr>
        <xdr:cNvPr id="29" name="Line 34"/>
        <xdr:cNvSpPr>
          <a:spLocks noChangeShapeType="1"/>
        </xdr:cNvSpPr>
      </xdr:nvSpPr>
      <xdr:spPr bwMode="auto">
        <a:xfrm>
          <a:off x="2682240" y="9357360"/>
          <a:ext cx="0" cy="1295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472440</xdr:colOff>
      <xdr:row>17</xdr:row>
      <xdr:rowOff>38100</xdr:rowOff>
    </xdr:from>
    <xdr:to>
      <xdr:col>12</xdr:col>
      <xdr:colOff>472440</xdr:colOff>
      <xdr:row>17</xdr:row>
      <xdr:rowOff>137160</xdr:rowOff>
    </xdr:to>
    <xdr:sp macro="" textlink="">
      <xdr:nvSpPr>
        <xdr:cNvPr id="30" name="Line 35"/>
        <xdr:cNvSpPr>
          <a:spLocks noChangeShapeType="1"/>
        </xdr:cNvSpPr>
      </xdr:nvSpPr>
      <xdr:spPr bwMode="auto">
        <a:xfrm>
          <a:off x="7368540" y="3352800"/>
          <a:ext cx="0" cy="990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426720</xdr:colOff>
      <xdr:row>43</xdr:row>
      <xdr:rowOff>0</xdr:rowOff>
    </xdr:from>
    <xdr:to>
      <xdr:col>3</xdr:col>
      <xdr:colOff>0</xdr:colOff>
      <xdr:row>43</xdr:row>
      <xdr:rowOff>0</xdr:rowOff>
    </xdr:to>
    <xdr:sp macro="" textlink="">
      <xdr:nvSpPr>
        <xdr:cNvPr id="31" name="Line 36"/>
        <xdr:cNvSpPr>
          <a:spLocks noChangeShapeType="1"/>
        </xdr:cNvSpPr>
      </xdr:nvSpPr>
      <xdr:spPr bwMode="auto">
        <a:xfrm>
          <a:off x="1303020" y="8389620"/>
          <a:ext cx="1752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46</xdr:row>
      <xdr:rowOff>0</xdr:rowOff>
    </xdr:from>
    <xdr:to>
      <xdr:col>3</xdr:col>
      <xdr:colOff>76200</xdr:colOff>
      <xdr:row>46</xdr:row>
      <xdr:rowOff>0</xdr:rowOff>
    </xdr:to>
    <xdr:sp macro="" textlink="">
      <xdr:nvSpPr>
        <xdr:cNvPr id="32" name="Line 37"/>
        <xdr:cNvSpPr>
          <a:spLocks noChangeShapeType="1"/>
        </xdr:cNvSpPr>
      </xdr:nvSpPr>
      <xdr:spPr bwMode="auto">
        <a:xfrm>
          <a:off x="1318260" y="8740140"/>
          <a:ext cx="2362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312420</xdr:colOff>
      <xdr:row>17</xdr:row>
      <xdr:rowOff>45720</xdr:rowOff>
    </xdr:from>
    <xdr:to>
      <xdr:col>11</xdr:col>
      <xdr:colOff>312420</xdr:colOff>
      <xdr:row>17</xdr:row>
      <xdr:rowOff>144780</xdr:rowOff>
    </xdr:to>
    <xdr:sp macro="" textlink="">
      <xdr:nvSpPr>
        <xdr:cNvPr id="33" name="Line 39"/>
        <xdr:cNvSpPr>
          <a:spLocks noChangeShapeType="1"/>
        </xdr:cNvSpPr>
      </xdr:nvSpPr>
      <xdr:spPr bwMode="auto">
        <a:xfrm>
          <a:off x="6606540" y="3360420"/>
          <a:ext cx="0" cy="990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289560</xdr:colOff>
      <xdr:row>17</xdr:row>
      <xdr:rowOff>60960</xdr:rowOff>
    </xdr:from>
    <xdr:to>
      <xdr:col>6</xdr:col>
      <xdr:colOff>289560</xdr:colOff>
      <xdr:row>17</xdr:row>
      <xdr:rowOff>160020</xdr:rowOff>
    </xdr:to>
    <xdr:sp macro="" textlink="">
      <xdr:nvSpPr>
        <xdr:cNvPr id="34" name="Line 40"/>
        <xdr:cNvSpPr>
          <a:spLocks noChangeShapeType="1"/>
        </xdr:cNvSpPr>
      </xdr:nvSpPr>
      <xdr:spPr bwMode="auto">
        <a:xfrm>
          <a:off x="3573780" y="3375660"/>
          <a:ext cx="0" cy="990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22860</xdr:colOff>
      <xdr:row>53</xdr:row>
      <xdr:rowOff>114300</xdr:rowOff>
    </xdr:from>
    <xdr:to>
      <xdr:col>5</xdr:col>
      <xdr:colOff>312420</xdr:colOff>
      <xdr:row>55</xdr:row>
      <xdr:rowOff>7620</xdr:rowOff>
    </xdr:to>
    <xdr:cxnSp macro="">
      <xdr:nvCxnSpPr>
        <xdr:cNvPr id="39" name="Düz Bağlayıcı 38"/>
        <xdr:cNvCxnSpPr/>
      </xdr:nvCxnSpPr>
      <xdr:spPr>
        <a:xfrm flipV="1">
          <a:off x="2705100" y="10706100"/>
          <a:ext cx="289560" cy="2590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358140</xdr:colOff>
      <xdr:row>51</xdr:row>
      <xdr:rowOff>15240</xdr:rowOff>
    </xdr:from>
    <xdr:to>
      <xdr:col>7</xdr:col>
      <xdr:colOff>15240</xdr:colOff>
      <xdr:row>52</xdr:row>
      <xdr:rowOff>106680</xdr:rowOff>
    </xdr:to>
    <xdr:cxnSp macro="">
      <xdr:nvCxnSpPr>
        <xdr:cNvPr id="41" name="Düz Bağlayıcı 40"/>
        <xdr:cNvCxnSpPr/>
      </xdr:nvCxnSpPr>
      <xdr:spPr>
        <a:xfrm flipH="1">
          <a:off x="3642360" y="10241280"/>
          <a:ext cx="259080" cy="2743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60960</xdr:colOff>
      <xdr:row>53</xdr:row>
      <xdr:rowOff>15240</xdr:rowOff>
    </xdr:from>
    <xdr:to>
      <xdr:col>5</xdr:col>
      <xdr:colOff>289560</xdr:colOff>
      <xdr:row>53</xdr:row>
      <xdr:rowOff>114300</xdr:rowOff>
    </xdr:to>
    <xdr:sp macro="" textlink="">
      <xdr:nvSpPr>
        <xdr:cNvPr id="42" name="Aşağı Bükülü Ok 41"/>
        <xdr:cNvSpPr/>
      </xdr:nvSpPr>
      <xdr:spPr>
        <a:xfrm>
          <a:off x="2743200" y="10607040"/>
          <a:ext cx="228600" cy="99060"/>
        </a:xfrm>
        <a:prstGeom prst="curved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solidFill>
              <a:schemeClr val="tx1"/>
            </a:solidFill>
          </a:endParaRPr>
        </a:p>
      </xdr:txBody>
    </xdr:sp>
    <xdr:clientData/>
  </xdr:twoCellAnchor>
  <xdr:twoCellAnchor>
    <xdr:from>
      <xdr:col>6</xdr:col>
      <xdr:colOff>336804</xdr:colOff>
      <xdr:row>52</xdr:row>
      <xdr:rowOff>143256</xdr:rowOff>
    </xdr:from>
    <xdr:to>
      <xdr:col>6</xdr:col>
      <xdr:colOff>571500</xdr:colOff>
      <xdr:row>53</xdr:row>
      <xdr:rowOff>83820</xdr:rowOff>
    </xdr:to>
    <xdr:sp macro="" textlink="">
      <xdr:nvSpPr>
        <xdr:cNvPr id="43" name="Sola Bükülü Ok 42"/>
        <xdr:cNvSpPr/>
      </xdr:nvSpPr>
      <xdr:spPr>
        <a:xfrm rot="5400000">
          <a:off x="3676650" y="10496550"/>
          <a:ext cx="123444" cy="234696"/>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594360</xdr:colOff>
      <xdr:row>1</xdr:row>
      <xdr:rowOff>30480</xdr:rowOff>
    </xdr:from>
    <xdr:to>
      <xdr:col>11</xdr:col>
      <xdr:colOff>251460</xdr:colOff>
      <xdr:row>49</xdr:row>
      <xdr:rowOff>160020</xdr:rowOff>
    </xdr:to>
    <xdr:pic>
      <xdr:nvPicPr>
        <xdr:cNvPr id="2" name="Picture 2" descr="1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5379"/>
        <a:stretch>
          <a:fillRect/>
        </a:stretch>
      </xdr:blipFill>
      <xdr:spPr bwMode="auto">
        <a:xfrm>
          <a:off x="594360" y="213360"/>
          <a:ext cx="6362700" cy="89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312420</xdr:colOff>
      <xdr:row>24</xdr:row>
      <xdr:rowOff>144780</xdr:rowOff>
    </xdr:from>
    <xdr:to>
      <xdr:col>2</xdr:col>
      <xdr:colOff>579120</xdr:colOff>
      <xdr:row>26</xdr:row>
      <xdr:rowOff>0</xdr:rowOff>
    </xdr:to>
    <xdr:sp macro="" textlink="">
      <xdr:nvSpPr>
        <xdr:cNvPr id="6145" name="Object 1" hidden="1">
          <a:extLst>
            <a:ext uri="{63B3BB69-23CF-44E3-9099-C40C66FF867C}">
              <a14:compatExt xmlns:a14="http://schemas.microsoft.com/office/drawing/2010/main" spid="_x0000_s6145"/>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7620</xdr:colOff>
      <xdr:row>55</xdr:row>
      <xdr:rowOff>182880</xdr:rowOff>
    </xdr:from>
    <xdr:to>
      <xdr:col>4</xdr:col>
      <xdr:colOff>304800</xdr:colOff>
      <xdr:row>58</xdr:row>
      <xdr:rowOff>144780</xdr:rowOff>
    </xdr:to>
    <xdr:sp macro="" textlink="">
      <xdr:nvSpPr>
        <xdr:cNvPr id="6146" name="Object 2" hidden="1">
          <a:extLst>
            <a:ext uri="{63B3BB69-23CF-44E3-9099-C40C66FF867C}">
              <a14:compatExt xmlns:a14="http://schemas.microsoft.com/office/drawing/2010/main" spid="_x0000_s6146"/>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312420</xdr:colOff>
      <xdr:row>24</xdr:row>
      <xdr:rowOff>144780</xdr:rowOff>
    </xdr:from>
    <xdr:to>
      <xdr:col>2</xdr:col>
      <xdr:colOff>579120</xdr:colOff>
      <xdr:row>26</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1620" y="4693920"/>
          <a:ext cx="26670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xdr:colOff>
      <xdr:row>55</xdr:row>
      <xdr:rowOff>182880</xdr:rowOff>
    </xdr:from>
    <xdr:to>
      <xdr:col>4</xdr:col>
      <xdr:colOff>304800</xdr:colOff>
      <xdr:row>58</xdr:row>
      <xdr:rowOff>144780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6820" y="10165080"/>
          <a:ext cx="151638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327660</xdr:colOff>
      <xdr:row>24</xdr:row>
      <xdr:rowOff>121920</xdr:rowOff>
    </xdr:from>
    <xdr:to>
      <xdr:col>2</xdr:col>
      <xdr:colOff>594360</xdr:colOff>
      <xdr:row>25</xdr:row>
      <xdr:rowOff>152400</xdr:rowOff>
    </xdr:to>
    <xdr:sp macro="" textlink="">
      <xdr:nvSpPr>
        <xdr:cNvPr id="7169" name="Object 1" hidden="1">
          <a:extLst>
            <a:ext uri="{63B3BB69-23CF-44E3-9099-C40C66FF867C}">
              <a14:compatExt xmlns:a14="http://schemas.microsoft.com/office/drawing/2010/main" spid="_x0000_s716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7620</xdr:colOff>
      <xdr:row>55</xdr:row>
      <xdr:rowOff>182880</xdr:rowOff>
    </xdr:from>
    <xdr:to>
      <xdr:col>4</xdr:col>
      <xdr:colOff>304800</xdr:colOff>
      <xdr:row>58</xdr:row>
      <xdr:rowOff>144780</xdr:rowOff>
    </xdr:to>
    <xdr:sp macro="" textlink="">
      <xdr:nvSpPr>
        <xdr:cNvPr id="7170" name="Object 2" hidden="1">
          <a:extLst>
            <a:ext uri="{63B3BB69-23CF-44E3-9099-C40C66FF867C}">
              <a14:compatExt xmlns:a14="http://schemas.microsoft.com/office/drawing/2010/main" spid="_x0000_s717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327660</xdr:colOff>
      <xdr:row>24</xdr:row>
      <xdr:rowOff>121920</xdr:rowOff>
    </xdr:from>
    <xdr:to>
      <xdr:col>2</xdr:col>
      <xdr:colOff>594360</xdr:colOff>
      <xdr:row>25</xdr:row>
      <xdr:rowOff>152400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 y="4739640"/>
          <a:ext cx="26670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xdr:colOff>
      <xdr:row>55</xdr:row>
      <xdr:rowOff>182880</xdr:rowOff>
    </xdr:from>
    <xdr:to>
      <xdr:col>4</xdr:col>
      <xdr:colOff>304800</xdr:colOff>
      <xdr:row>58</xdr:row>
      <xdr:rowOff>144780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6820" y="10233660"/>
          <a:ext cx="151638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327660</xdr:colOff>
      <xdr:row>24</xdr:row>
      <xdr:rowOff>121920</xdr:rowOff>
    </xdr:from>
    <xdr:to>
      <xdr:col>2</xdr:col>
      <xdr:colOff>594360</xdr:colOff>
      <xdr:row>25</xdr:row>
      <xdr:rowOff>152400</xdr:rowOff>
    </xdr:to>
    <xdr:sp macro="" textlink="">
      <xdr:nvSpPr>
        <xdr:cNvPr id="8193" name="Object 1" hidden="1">
          <a:extLst>
            <a:ext uri="{63B3BB69-23CF-44E3-9099-C40C66FF867C}">
              <a14:compatExt xmlns:a14="http://schemas.microsoft.com/office/drawing/2010/main" spid="_x0000_s8193"/>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7620</xdr:colOff>
      <xdr:row>55</xdr:row>
      <xdr:rowOff>182880</xdr:rowOff>
    </xdr:from>
    <xdr:to>
      <xdr:col>4</xdr:col>
      <xdr:colOff>304800</xdr:colOff>
      <xdr:row>58</xdr:row>
      <xdr:rowOff>144780</xdr:rowOff>
    </xdr:to>
    <xdr:sp macro="" textlink="">
      <xdr:nvSpPr>
        <xdr:cNvPr id="8194" name="Object 2" hidden="1">
          <a:extLst>
            <a:ext uri="{63B3BB69-23CF-44E3-9099-C40C66FF867C}">
              <a14:compatExt xmlns:a14="http://schemas.microsoft.com/office/drawing/2010/main" spid="_x0000_s8194"/>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327660</xdr:colOff>
      <xdr:row>24</xdr:row>
      <xdr:rowOff>121920</xdr:rowOff>
    </xdr:from>
    <xdr:to>
      <xdr:col>2</xdr:col>
      <xdr:colOff>594360</xdr:colOff>
      <xdr:row>25</xdr:row>
      <xdr:rowOff>152400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 y="4739640"/>
          <a:ext cx="26670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xdr:colOff>
      <xdr:row>55</xdr:row>
      <xdr:rowOff>182880</xdr:rowOff>
    </xdr:from>
    <xdr:to>
      <xdr:col>4</xdr:col>
      <xdr:colOff>304800</xdr:colOff>
      <xdr:row>58</xdr:row>
      <xdr:rowOff>144780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6820" y="10233660"/>
          <a:ext cx="151638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312420</xdr:colOff>
      <xdr:row>23</xdr:row>
      <xdr:rowOff>144780</xdr:rowOff>
    </xdr:from>
    <xdr:to>
      <xdr:col>2</xdr:col>
      <xdr:colOff>579120</xdr:colOff>
      <xdr:row>25</xdr:row>
      <xdr:rowOff>0</xdr:rowOff>
    </xdr:to>
    <xdr:sp macro="" textlink="">
      <xdr:nvSpPr>
        <xdr:cNvPr id="9217" name="Object 1" hidden="1">
          <a:extLst>
            <a:ext uri="{63B3BB69-23CF-44E3-9099-C40C66FF867C}">
              <a14:compatExt xmlns:a14="http://schemas.microsoft.com/office/drawing/2010/main" spid="_x0000_s9217"/>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182880</xdr:colOff>
      <xdr:row>31</xdr:row>
      <xdr:rowOff>144780</xdr:rowOff>
    </xdr:from>
    <xdr:to>
      <xdr:col>2</xdr:col>
      <xdr:colOff>449580</xdr:colOff>
      <xdr:row>33</xdr:row>
      <xdr:rowOff>0</xdr:rowOff>
    </xdr:to>
    <xdr:sp macro="" textlink="">
      <xdr:nvSpPr>
        <xdr:cNvPr id="9218" name="Object 2" hidden="1">
          <a:extLst>
            <a:ext uri="{63B3BB69-23CF-44E3-9099-C40C66FF867C}">
              <a14:compatExt xmlns:a14="http://schemas.microsoft.com/office/drawing/2010/main" spid="_x0000_s9218"/>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7620</xdr:colOff>
      <xdr:row>55</xdr:row>
      <xdr:rowOff>182880</xdr:rowOff>
    </xdr:from>
    <xdr:to>
      <xdr:col>4</xdr:col>
      <xdr:colOff>304800</xdr:colOff>
      <xdr:row>58</xdr:row>
      <xdr:rowOff>144780</xdr:rowOff>
    </xdr:to>
    <xdr:sp macro="" textlink="">
      <xdr:nvSpPr>
        <xdr:cNvPr id="9219" name="Object 3" hidden="1">
          <a:extLst>
            <a:ext uri="{63B3BB69-23CF-44E3-9099-C40C66FF867C}">
              <a14:compatExt xmlns:a14="http://schemas.microsoft.com/office/drawing/2010/main" spid="_x0000_s921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312420</xdr:colOff>
      <xdr:row>23</xdr:row>
      <xdr:rowOff>144780</xdr:rowOff>
    </xdr:from>
    <xdr:to>
      <xdr:col>2</xdr:col>
      <xdr:colOff>579120</xdr:colOff>
      <xdr:row>25</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1620" y="4518660"/>
          <a:ext cx="266700" cy="236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182880</xdr:colOff>
      <xdr:row>31</xdr:row>
      <xdr:rowOff>144780</xdr:rowOff>
    </xdr:from>
    <xdr:to>
      <xdr:col>2</xdr:col>
      <xdr:colOff>449580</xdr:colOff>
      <xdr:row>33</xdr:row>
      <xdr:rowOff>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2080" y="6027420"/>
          <a:ext cx="266700" cy="236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xdr:colOff>
      <xdr:row>55</xdr:row>
      <xdr:rowOff>182880</xdr:rowOff>
    </xdr:from>
    <xdr:to>
      <xdr:col>4</xdr:col>
      <xdr:colOff>304800</xdr:colOff>
      <xdr:row>58</xdr:row>
      <xdr:rowOff>144780</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6820" y="10675620"/>
          <a:ext cx="151638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Q12" sqref="Q12"/>
    </sheetView>
  </sheetViews>
  <sheetFormatPr defaultRowHeight="14.4" x14ac:dyDescent="0.3"/>
  <sheetData/>
  <pageMargins left="0.7" right="0.7" top="0.75" bottom="0.75" header="0.3" footer="0.3"/>
  <pageSetup paperSize="9" scale="92" fitToHeight="0" orientation="landscape"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67"/>
  <sheetViews>
    <sheetView workbookViewId="0">
      <selection activeCell="C74" sqref="C74"/>
    </sheetView>
  </sheetViews>
  <sheetFormatPr defaultRowHeight="14.4" x14ac:dyDescent="0.3"/>
  <sheetData>
    <row r="2" spans="1:11" x14ac:dyDescent="0.3">
      <c r="B2" s="304" t="s">
        <v>207</v>
      </c>
      <c r="C2" s="304"/>
      <c r="D2" s="304"/>
      <c r="E2" s="304"/>
      <c r="F2" s="304"/>
      <c r="G2" s="304"/>
      <c r="H2" s="304"/>
      <c r="I2" s="304"/>
      <c r="J2" s="304"/>
      <c r="K2" s="304"/>
    </row>
    <row r="4" spans="1:11" x14ac:dyDescent="0.3">
      <c r="B4" s="111" t="s">
        <v>157</v>
      </c>
      <c r="C4" s="303" t="s">
        <v>263</v>
      </c>
      <c r="D4" s="303"/>
      <c r="E4" s="303"/>
      <c r="F4" s="303"/>
      <c r="G4" s="303"/>
      <c r="H4" s="303"/>
      <c r="I4" s="303"/>
      <c r="J4" s="303"/>
      <c r="K4" s="303"/>
    </row>
    <row r="5" spans="1:11" x14ac:dyDescent="0.3">
      <c r="B5" s="112" t="s">
        <v>158</v>
      </c>
      <c r="C5" s="303" t="s">
        <v>264</v>
      </c>
      <c r="D5" s="303"/>
      <c r="E5" s="303"/>
      <c r="F5" s="303"/>
      <c r="G5" s="303"/>
      <c r="H5" s="303"/>
      <c r="I5" s="303"/>
      <c r="J5" s="303"/>
      <c r="K5" s="303"/>
    </row>
    <row r="6" spans="1:11" x14ac:dyDescent="0.3">
      <c r="B6" s="112" t="s">
        <v>210</v>
      </c>
      <c r="C6" s="305" t="s">
        <v>211</v>
      </c>
      <c r="D6" s="306"/>
      <c r="E6" s="306"/>
      <c r="F6" s="306"/>
      <c r="G6" s="306"/>
      <c r="H6" s="306"/>
      <c r="I6" s="306"/>
      <c r="J6" s="306"/>
      <c r="K6" s="306"/>
    </row>
    <row r="7" spans="1:11" ht="21" customHeight="1" x14ac:dyDescent="0.3">
      <c r="B7" s="113"/>
      <c r="C7" s="306"/>
      <c r="D7" s="306"/>
      <c r="E7" s="306"/>
      <c r="F7" s="306"/>
      <c r="G7" s="306"/>
      <c r="H7" s="306"/>
      <c r="I7" s="306"/>
      <c r="J7" s="306"/>
      <c r="K7" s="306"/>
    </row>
    <row r="8" spans="1:11" ht="18.75" customHeight="1" x14ac:dyDescent="0.3">
      <c r="B8" s="113"/>
      <c r="C8" s="306"/>
      <c r="D8" s="306"/>
      <c r="E8" s="306"/>
      <c r="F8" s="306"/>
      <c r="G8" s="306"/>
      <c r="H8" s="306"/>
      <c r="I8" s="306"/>
      <c r="J8" s="306"/>
      <c r="K8" s="306"/>
    </row>
    <row r="9" spans="1:11" x14ac:dyDescent="0.3">
      <c r="B9" s="111" t="s">
        <v>212</v>
      </c>
      <c r="C9" s="303" t="s">
        <v>265</v>
      </c>
      <c r="D9" s="303"/>
      <c r="E9" s="303"/>
      <c r="F9" s="303"/>
      <c r="G9" s="303"/>
      <c r="H9" s="303"/>
      <c r="I9" s="303"/>
      <c r="J9" s="303"/>
      <c r="K9" s="303"/>
    </row>
    <row r="10" spans="1:11" x14ac:dyDescent="0.3">
      <c r="B10" s="112" t="s">
        <v>214</v>
      </c>
      <c r="C10" s="303" t="s">
        <v>266</v>
      </c>
      <c r="D10" s="303"/>
      <c r="E10" s="303"/>
      <c r="F10" s="303"/>
      <c r="G10" s="303"/>
      <c r="H10" s="303"/>
      <c r="I10" s="303"/>
      <c r="J10" s="303"/>
      <c r="K10" s="303"/>
    </row>
    <row r="11" spans="1:11" x14ac:dyDescent="0.3">
      <c r="B11" s="112" t="s">
        <v>216</v>
      </c>
      <c r="C11" s="303" t="s">
        <v>267</v>
      </c>
      <c r="D11" s="303"/>
      <c r="E11" s="303"/>
      <c r="F11" s="303"/>
      <c r="G11" s="303"/>
      <c r="H11" s="303"/>
      <c r="I11" s="303"/>
      <c r="J11" s="303"/>
      <c r="K11" s="303"/>
    </row>
    <row r="12" spans="1:11" x14ac:dyDescent="0.3">
      <c r="B12" s="112" t="s">
        <v>218</v>
      </c>
      <c r="C12" s="305" t="s">
        <v>268</v>
      </c>
      <c r="D12" s="306"/>
      <c r="E12" s="306"/>
      <c r="F12" s="306"/>
      <c r="G12" s="306"/>
      <c r="H12" s="306"/>
      <c r="I12" s="306"/>
      <c r="J12" s="306"/>
      <c r="K12" s="306"/>
    </row>
    <row r="13" spans="1:11" ht="16.5" customHeight="1" x14ac:dyDescent="0.3">
      <c r="B13" s="113"/>
      <c r="C13" s="306"/>
      <c r="D13" s="306"/>
      <c r="E13" s="306"/>
      <c r="F13" s="306"/>
      <c r="G13" s="306"/>
      <c r="H13" s="306"/>
      <c r="I13" s="306"/>
      <c r="J13" s="306"/>
      <c r="K13" s="306"/>
    </row>
    <row r="14" spans="1:11" ht="22.5" customHeight="1" x14ac:dyDescent="0.3">
      <c r="B14" s="113"/>
      <c r="C14" s="306"/>
      <c r="D14" s="306"/>
      <c r="E14" s="306"/>
      <c r="F14" s="306"/>
      <c r="G14" s="306"/>
      <c r="H14" s="306"/>
      <c r="I14" s="306"/>
      <c r="J14" s="306"/>
      <c r="K14" s="306"/>
    </row>
    <row r="16" spans="1:11" x14ac:dyDescent="0.3">
      <c r="A16" s="114" t="s">
        <v>225</v>
      </c>
      <c r="B16" s="304" t="s">
        <v>226</v>
      </c>
      <c r="C16" s="304"/>
      <c r="D16" s="304"/>
      <c r="E16" s="304"/>
      <c r="F16" s="304"/>
      <c r="G16" s="304"/>
      <c r="H16" s="304"/>
      <c r="I16" s="304"/>
      <c r="J16" s="304"/>
      <c r="K16" s="304"/>
    </row>
    <row r="18" spans="1:11" ht="13.2" customHeight="1" x14ac:dyDescent="0.3">
      <c r="B18" s="113" t="s">
        <v>210</v>
      </c>
      <c r="C18" s="115">
        <v>4</v>
      </c>
      <c r="D18" s="116" t="s">
        <v>227</v>
      </c>
      <c r="E18" s="116" t="s">
        <v>228</v>
      </c>
      <c r="G18" s="308" t="s">
        <v>229</v>
      </c>
      <c r="H18" s="308"/>
      <c r="I18" s="308"/>
      <c r="J18" s="308"/>
    </row>
    <row r="19" spans="1:11" ht="13.2" customHeight="1" x14ac:dyDescent="0.3">
      <c r="B19" s="113" t="s">
        <v>212</v>
      </c>
      <c r="C19" s="115">
        <v>10</v>
      </c>
      <c r="D19" s="116" t="s">
        <v>230</v>
      </c>
      <c r="E19" s="116" t="s">
        <v>228</v>
      </c>
      <c r="G19" s="308"/>
      <c r="H19" s="308"/>
      <c r="I19" s="308"/>
      <c r="J19" s="308"/>
    </row>
    <row r="20" spans="1:11" ht="13.2" customHeight="1" x14ac:dyDescent="0.3">
      <c r="B20" s="113" t="s">
        <v>214</v>
      </c>
      <c r="C20" s="117">
        <v>0.5</v>
      </c>
      <c r="D20" s="116" t="s">
        <v>231</v>
      </c>
      <c r="E20" s="116" t="s">
        <v>118</v>
      </c>
      <c r="G20" s="308"/>
      <c r="H20" s="308"/>
      <c r="I20" s="308"/>
      <c r="J20" s="308"/>
    </row>
    <row r="21" spans="1:11" ht="13.2" customHeight="1" x14ac:dyDescent="0.3">
      <c r="B21" s="113" t="s">
        <v>216</v>
      </c>
      <c r="C21" s="117">
        <v>0.6</v>
      </c>
      <c r="D21" s="116" t="s">
        <v>231</v>
      </c>
      <c r="E21" s="116" t="s">
        <v>118</v>
      </c>
      <c r="G21" s="308"/>
      <c r="H21" s="308"/>
      <c r="I21" s="308"/>
      <c r="J21" s="308"/>
    </row>
    <row r="22" spans="1:11" ht="13.2" customHeight="1" x14ac:dyDescent="0.3">
      <c r="B22" s="113" t="s">
        <v>218</v>
      </c>
      <c r="C22" s="117">
        <v>1.8</v>
      </c>
      <c r="D22" s="116" t="s">
        <v>231</v>
      </c>
      <c r="E22" s="116" t="s">
        <v>118</v>
      </c>
      <c r="G22" s="308"/>
      <c r="H22" s="308"/>
      <c r="I22" s="308"/>
      <c r="J22" s="308"/>
    </row>
    <row r="23" spans="1:11" ht="13.2" customHeight="1" x14ac:dyDescent="0.3">
      <c r="G23" s="308"/>
      <c r="H23" s="308"/>
      <c r="I23" s="308"/>
      <c r="J23" s="308"/>
    </row>
    <row r="25" spans="1:11" ht="15.6" x14ac:dyDescent="0.3">
      <c r="B25" s="113" t="s">
        <v>232</v>
      </c>
      <c r="C25" s="118" t="s">
        <v>269</v>
      </c>
      <c r="G25" s="113">
        <f>ROUND((1.1*(SQRT(C18))*C19*(C20+C21+C22)+10),0)</f>
        <v>74</v>
      </c>
      <c r="H25" s="113" t="s">
        <v>231</v>
      </c>
    </row>
    <row r="26" spans="1:11" ht="15.6" x14ac:dyDescent="0.3">
      <c r="B26" s="113" t="s">
        <v>234</v>
      </c>
      <c r="C26" s="118"/>
      <c r="G26" s="113">
        <f>IF(G25&lt;40,50,G25+10)</f>
        <v>84</v>
      </c>
      <c r="H26" s="113" t="s">
        <v>231</v>
      </c>
    </row>
    <row r="28" spans="1:11" x14ac:dyDescent="0.3">
      <c r="A28" s="114" t="s">
        <v>235</v>
      </c>
      <c r="B28" s="304" t="s">
        <v>236</v>
      </c>
      <c r="C28" s="304"/>
      <c r="D28" s="304"/>
      <c r="E28" s="304"/>
      <c r="F28" s="304"/>
      <c r="G28" s="304"/>
      <c r="H28" s="304"/>
      <c r="I28" s="304"/>
      <c r="J28" s="304"/>
      <c r="K28" s="304"/>
    </row>
    <row r="30" spans="1:11" ht="15.6" x14ac:dyDescent="0.3">
      <c r="B30" s="113" t="s">
        <v>237</v>
      </c>
      <c r="C30" s="118" t="s">
        <v>238</v>
      </c>
    </row>
    <row r="33" spans="1:11" ht="15.6" x14ac:dyDescent="0.3">
      <c r="B33" s="118" t="s">
        <v>270</v>
      </c>
    </row>
    <row r="36" spans="1:11" x14ac:dyDescent="0.3">
      <c r="B36" s="113" t="s">
        <v>240</v>
      </c>
      <c r="C36" s="113">
        <f>ROUND(IF(4&lt;(1.1*SQRT(C18)*C22+1),(1.1*SQRT(C18)*C22+1),4),0)</f>
        <v>5</v>
      </c>
      <c r="D36" s="113" t="s">
        <v>231</v>
      </c>
    </row>
    <row r="38" spans="1:11" x14ac:dyDescent="0.3">
      <c r="A38" s="114" t="s">
        <v>241</v>
      </c>
      <c r="B38" s="304" t="s">
        <v>242</v>
      </c>
      <c r="C38" s="304"/>
      <c r="D38" s="304"/>
      <c r="E38" s="304"/>
      <c r="F38" s="304"/>
      <c r="G38" s="304"/>
      <c r="H38" s="304"/>
      <c r="I38" s="304"/>
      <c r="J38" s="304"/>
      <c r="K38" s="304"/>
    </row>
    <row r="40" spans="1:11" ht="15.6" x14ac:dyDescent="0.3">
      <c r="B40" s="111" t="s">
        <v>243</v>
      </c>
      <c r="C40" s="118" t="s">
        <v>271</v>
      </c>
    </row>
    <row r="41" spans="1:11" ht="15.6" x14ac:dyDescent="0.3">
      <c r="B41" s="112" t="s">
        <v>245</v>
      </c>
      <c r="C41" s="118" t="s">
        <v>246</v>
      </c>
    </row>
    <row r="42" spans="1:11" ht="15.6" x14ac:dyDescent="0.3">
      <c r="B42" s="112" t="s">
        <v>237</v>
      </c>
      <c r="C42" s="118" t="s">
        <v>238</v>
      </c>
    </row>
    <row r="43" spans="1:11" ht="15.6" x14ac:dyDescent="0.3">
      <c r="B43" s="119" t="s">
        <v>248</v>
      </c>
      <c r="C43" s="118" t="s">
        <v>272</v>
      </c>
    </row>
    <row r="44" spans="1:11" ht="13.5" customHeight="1" x14ac:dyDescent="0.3">
      <c r="B44" s="112" t="s">
        <v>250</v>
      </c>
      <c r="C44" s="118" t="s">
        <v>251</v>
      </c>
    </row>
    <row r="45" spans="1:11" ht="15" customHeight="1" x14ac:dyDescent="0.3">
      <c r="B45" s="112" t="s">
        <v>252</v>
      </c>
      <c r="C45" s="118" t="s">
        <v>273</v>
      </c>
    </row>
    <row r="46" spans="1:11" ht="15.6" x14ac:dyDescent="0.3">
      <c r="B46" s="112" t="s">
        <v>254</v>
      </c>
      <c r="C46" s="118" t="s">
        <v>255</v>
      </c>
    </row>
    <row r="47" spans="1:11" ht="15.6" x14ac:dyDescent="0.3">
      <c r="C47" s="118"/>
    </row>
    <row r="48" spans="1:11" ht="15.6" x14ac:dyDescent="0.3">
      <c r="B48" s="113" t="s">
        <v>243</v>
      </c>
      <c r="C48" s="120">
        <v>150</v>
      </c>
      <c r="D48" t="s">
        <v>231</v>
      </c>
      <c r="E48" t="s">
        <v>228</v>
      </c>
    </row>
    <row r="49" spans="2:13" ht="15.6" x14ac:dyDescent="0.3">
      <c r="B49" s="113" t="s">
        <v>245</v>
      </c>
      <c r="C49" s="120">
        <v>0.15</v>
      </c>
      <c r="D49" t="s">
        <v>231</v>
      </c>
      <c r="E49" t="s">
        <v>228</v>
      </c>
    </row>
    <row r="50" spans="2:13" ht="15.6" x14ac:dyDescent="0.3">
      <c r="B50" s="113" t="s">
        <v>237</v>
      </c>
      <c r="C50" s="118">
        <f>C36</f>
        <v>5</v>
      </c>
      <c r="D50" t="s">
        <v>231</v>
      </c>
      <c r="E50" t="s">
        <v>118</v>
      </c>
    </row>
    <row r="51" spans="2:13" ht="15.6" x14ac:dyDescent="0.3">
      <c r="B51" s="121" t="s">
        <v>248</v>
      </c>
      <c r="C51" s="118">
        <f>C19*C18*1*(C48/100)</f>
        <v>60</v>
      </c>
      <c r="D51" t="s">
        <v>256</v>
      </c>
      <c r="E51" t="s">
        <v>118</v>
      </c>
    </row>
    <row r="52" spans="2:13" ht="15.6" x14ac:dyDescent="0.3">
      <c r="B52" s="113" t="s">
        <v>250</v>
      </c>
      <c r="C52" s="118">
        <v>1.8</v>
      </c>
      <c r="D52" t="s">
        <v>231</v>
      </c>
      <c r="E52" t="s">
        <v>118</v>
      </c>
    </row>
    <row r="53" spans="2:13" ht="15.6" x14ac:dyDescent="0.3">
      <c r="B53" s="113" t="s">
        <v>252</v>
      </c>
      <c r="C53" s="118">
        <f>2.1*1000000</f>
        <v>2100000</v>
      </c>
      <c r="E53" t="s">
        <v>118</v>
      </c>
    </row>
    <row r="54" spans="2:13" ht="15.6" x14ac:dyDescent="0.3">
      <c r="B54" s="113" t="s">
        <v>254</v>
      </c>
      <c r="C54" s="118">
        <f>(G25*C49*(C50*C49)^3)/12</f>
        <v>0.39023437499999997</v>
      </c>
      <c r="E54" t="s">
        <v>118</v>
      </c>
    </row>
    <row r="55" spans="2:13" ht="15.6" x14ac:dyDescent="0.3">
      <c r="C55" s="118"/>
    </row>
    <row r="56" spans="2:13" ht="15.6" x14ac:dyDescent="0.3">
      <c r="C56" s="118"/>
    </row>
    <row r="58" spans="2:13" ht="18.600000000000001" x14ac:dyDescent="0.3">
      <c r="B58" s="118" t="s">
        <v>274</v>
      </c>
    </row>
    <row r="62" spans="2:13" x14ac:dyDescent="0.3">
      <c r="B62" s="113">
        <f>C49^4*C50^3</f>
        <v>6.3281249999999997E-2</v>
      </c>
      <c r="C62" s="122" t="str">
        <f>IF(B62&gt;D62,"&gt;","&lt;")</f>
        <v>&gt;</v>
      </c>
      <c r="D62" s="113">
        <f>(C51*((SQRT(G25^2+(C48/2)^2))^3)/(15000000*G25))</f>
        <v>6.32224651314722E-2</v>
      </c>
      <c r="E62" s="113" t="str">
        <f>IF(B62&gt;D62,"seçilen değerler uygundur….","Bağlantı sağlanamadığından parametre değerlerini değiştiriniz….")</f>
        <v>seçilen değerler uygundur….</v>
      </c>
    </row>
    <row r="64" spans="2:13" x14ac:dyDescent="0.3">
      <c r="B64" s="309" t="s">
        <v>275</v>
      </c>
      <c r="C64" s="309"/>
      <c r="D64" s="309"/>
      <c r="E64" s="309"/>
      <c r="F64" s="309"/>
      <c r="G64" s="309"/>
      <c r="H64" s="309"/>
      <c r="I64" s="309"/>
      <c r="J64" s="309"/>
      <c r="K64" s="309"/>
      <c r="L64" s="309"/>
      <c r="M64" s="309"/>
    </row>
    <row r="65" spans="2:13" x14ac:dyDescent="0.3">
      <c r="B65" s="309"/>
      <c r="C65" s="309"/>
      <c r="D65" s="309"/>
      <c r="E65" s="309"/>
      <c r="F65" s="309"/>
      <c r="G65" s="309"/>
      <c r="H65" s="309"/>
      <c r="I65" s="309"/>
      <c r="J65" s="309"/>
      <c r="K65" s="309"/>
      <c r="L65" s="309"/>
      <c r="M65" s="309"/>
    </row>
    <row r="66" spans="2:13" x14ac:dyDescent="0.3">
      <c r="B66" s="309"/>
      <c r="C66" s="309"/>
      <c r="D66" s="309"/>
      <c r="E66" s="309"/>
      <c r="F66" s="309"/>
      <c r="G66" s="309"/>
      <c r="H66" s="309"/>
      <c r="I66" s="309"/>
      <c r="J66" s="309"/>
      <c r="K66" s="309"/>
      <c r="L66" s="309"/>
      <c r="M66" s="309"/>
    </row>
    <row r="67" spans="2:13" ht="13.8" customHeight="1" x14ac:dyDescent="0.3">
      <c r="B67" s="309"/>
      <c r="C67" s="309"/>
      <c r="D67" s="309"/>
      <c r="E67" s="309"/>
      <c r="F67" s="309"/>
      <c r="G67" s="309"/>
      <c r="H67" s="309"/>
      <c r="I67" s="309"/>
      <c r="J67" s="309"/>
      <c r="K67" s="309"/>
      <c r="L67" s="309"/>
      <c r="M67" s="309"/>
    </row>
  </sheetData>
  <mergeCells count="13">
    <mergeCell ref="B64:M67"/>
    <mergeCell ref="C11:K11"/>
    <mergeCell ref="C12:K14"/>
    <mergeCell ref="B16:K16"/>
    <mergeCell ref="G18:J23"/>
    <mergeCell ref="B28:K28"/>
    <mergeCell ref="B38:K38"/>
    <mergeCell ref="C10:K10"/>
    <mergeCell ref="B2:K2"/>
    <mergeCell ref="C4:K4"/>
    <mergeCell ref="C5:K5"/>
    <mergeCell ref="C6:K8"/>
    <mergeCell ref="C9:K9"/>
  </mergeCells>
  <pageMargins left="0.7" right="0.7" top="0.75" bottom="0.75" header="0.3" footer="0.3"/>
  <pageSetup paperSize="9" scale="72"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C30" sqref="C30"/>
    </sheetView>
  </sheetViews>
  <sheetFormatPr defaultRowHeight="14.4"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I26"/>
  <sheetViews>
    <sheetView tabSelected="1" workbookViewId="0">
      <selection activeCell="C10" sqref="C10:H10"/>
    </sheetView>
  </sheetViews>
  <sheetFormatPr defaultRowHeight="14.4" x14ac:dyDescent="0.3"/>
  <cols>
    <col min="3" max="4" width="20.77734375" customWidth="1"/>
    <col min="5" max="5" width="25.21875" customWidth="1"/>
    <col min="6" max="6" width="23.6640625" customWidth="1"/>
    <col min="7" max="8" width="20.77734375" customWidth="1"/>
    <col min="9" max="9" width="38.88671875" customWidth="1"/>
  </cols>
  <sheetData>
    <row r="1" spans="3:9" ht="15" thickBot="1" x14ac:dyDescent="0.35"/>
    <row r="2" spans="3:9" s="3" customFormat="1" ht="15.6" x14ac:dyDescent="0.3">
      <c r="C2" s="176" t="s">
        <v>296</v>
      </c>
      <c r="D2" s="177"/>
      <c r="E2" s="177"/>
      <c r="F2" s="177"/>
      <c r="G2" s="177"/>
      <c r="H2" s="178"/>
    </row>
    <row r="3" spans="3:9" s="3" customFormat="1" ht="16.2" thickBot="1" x14ac:dyDescent="0.35">
      <c r="C3" s="179"/>
      <c r="D3" s="180"/>
      <c r="E3" s="180"/>
      <c r="F3" s="180"/>
      <c r="G3" s="180"/>
      <c r="H3" s="181"/>
    </row>
    <row r="4" spans="3:9" ht="19.95" customHeight="1" x14ac:dyDescent="0.3">
      <c r="C4" s="187" t="s">
        <v>353</v>
      </c>
      <c r="D4" s="188"/>
      <c r="E4" s="188"/>
      <c r="F4" s="188"/>
      <c r="G4" s="188"/>
      <c r="H4" s="189"/>
    </row>
    <row r="5" spans="3:9" ht="31.8" customHeight="1" thickBot="1" x14ac:dyDescent="0.35">
      <c r="C5" s="161" t="s">
        <v>276</v>
      </c>
      <c r="D5" s="162" t="s">
        <v>277</v>
      </c>
      <c r="E5" s="162" t="s">
        <v>276</v>
      </c>
      <c r="F5" s="162" t="s">
        <v>277</v>
      </c>
      <c r="G5" s="162" t="s">
        <v>276</v>
      </c>
      <c r="H5" s="163" t="s">
        <v>277</v>
      </c>
    </row>
    <row r="6" spans="3:9" ht="19.95" customHeight="1" x14ac:dyDescent="0.3">
      <c r="C6" s="157" t="s">
        <v>278</v>
      </c>
      <c r="D6" s="158">
        <v>45</v>
      </c>
      <c r="E6" s="159" t="s">
        <v>279</v>
      </c>
      <c r="F6" s="158">
        <v>36</v>
      </c>
      <c r="G6" s="159" t="s">
        <v>280</v>
      </c>
      <c r="H6" s="160">
        <v>28</v>
      </c>
    </row>
    <row r="7" spans="3:9" ht="19.95" customHeight="1" x14ac:dyDescent="0.3">
      <c r="C7" s="123" t="s">
        <v>281</v>
      </c>
      <c r="D7" s="124">
        <v>43</v>
      </c>
      <c r="E7" s="125" t="s">
        <v>282</v>
      </c>
      <c r="F7" s="124">
        <v>34</v>
      </c>
      <c r="G7" s="125" t="s">
        <v>283</v>
      </c>
      <c r="H7" s="126">
        <v>26</v>
      </c>
    </row>
    <row r="8" spans="3:9" ht="19.95" customHeight="1" x14ac:dyDescent="0.3">
      <c r="C8" s="123" t="s">
        <v>284</v>
      </c>
      <c r="D8" s="124">
        <v>41</v>
      </c>
      <c r="E8" s="125" t="s">
        <v>285</v>
      </c>
      <c r="F8" s="124">
        <v>31</v>
      </c>
      <c r="G8" s="125" t="s">
        <v>286</v>
      </c>
      <c r="H8" s="126">
        <v>25</v>
      </c>
    </row>
    <row r="9" spans="3:9" ht="19.95" customHeight="1" x14ac:dyDescent="0.3">
      <c r="C9" s="123" t="s">
        <v>287</v>
      </c>
      <c r="D9" s="124">
        <v>39</v>
      </c>
      <c r="E9" s="125" t="s">
        <v>288</v>
      </c>
      <c r="F9" s="124">
        <v>29</v>
      </c>
      <c r="G9" s="125" t="s">
        <v>289</v>
      </c>
      <c r="H9" s="126">
        <v>24</v>
      </c>
    </row>
    <row r="10" spans="3:9" ht="19.95" customHeight="1" thickBot="1" x14ac:dyDescent="0.35">
      <c r="C10" s="190" t="s">
        <v>332</v>
      </c>
      <c r="D10" s="191"/>
      <c r="E10" s="191"/>
      <c r="F10" s="191"/>
      <c r="G10" s="191"/>
      <c r="H10" s="192"/>
    </row>
    <row r="11" spans="3:9" ht="19.95" customHeight="1" thickBot="1" x14ac:dyDescent="0.35">
      <c r="C11" s="156"/>
      <c r="D11" s="156"/>
      <c r="E11" s="156"/>
      <c r="F11" s="156"/>
      <c r="G11" s="156"/>
      <c r="H11" s="156"/>
    </row>
    <row r="12" spans="3:9" ht="19.95" customHeight="1" thickBot="1" x14ac:dyDescent="0.35">
      <c r="C12" s="196" t="s">
        <v>357</v>
      </c>
      <c r="D12" s="197"/>
      <c r="E12" s="197"/>
      <c r="F12" s="197"/>
      <c r="G12" s="197"/>
      <c r="H12" s="197"/>
      <c r="I12" s="198"/>
    </row>
    <row r="13" spans="3:9" ht="19.95" customHeight="1" thickBot="1" x14ac:dyDescent="0.35">
      <c r="C13" s="199" t="s">
        <v>290</v>
      </c>
      <c r="D13" s="200"/>
      <c r="E13" s="207" t="s">
        <v>359</v>
      </c>
      <c r="F13" s="208"/>
      <c r="G13" s="208"/>
      <c r="H13" s="208"/>
      <c r="I13" s="209"/>
    </row>
    <row r="14" spans="3:9" ht="19.95" customHeight="1" thickBot="1" x14ac:dyDescent="0.35">
      <c r="C14" s="193"/>
      <c r="D14" s="195"/>
      <c r="E14" s="193" t="s">
        <v>358</v>
      </c>
      <c r="F14" s="194"/>
      <c r="G14" s="193" t="s">
        <v>361</v>
      </c>
      <c r="H14" s="195"/>
      <c r="I14" s="164" t="s">
        <v>291</v>
      </c>
    </row>
    <row r="15" spans="3:9" ht="19.95" customHeight="1" x14ac:dyDescent="0.3">
      <c r="C15" s="182" t="s">
        <v>292</v>
      </c>
      <c r="D15" s="183"/>
      <c r="E15" s="184" t="s">
        <v>362</v>
      </c>
      <c r="F15" s="184"/>
      <c r="G15" s="201" t="s">
        <v>365</v>
      </c>
      <c r="H15" s="202"/>
      <c r="I15" s="165" t="s">
        <v>367</v>
      </c>
    </row>
    <row r="16" spans="3:9" ht="19.95" customHeight="1" x14ac:dyDescent="0.3">
      <c r="C16" s="185" t="s">
        <v>356</v>
      </c>
      <c r="D16" s="186"/>
      <c r="E16" s="184" t="s">
        <v>363</v>
      </c>
      <c r="F16" s="184"/>
      <c r="G16" s="203"/>
      <c r="H16" s="204"/>
      <c r="I16" s="165" t="s">
        <v>368</v>
      </c>
    </row>
    <row r="17" spans="3:9" ht="19.95" customHeight="1" x14ac:dyDescent="0.3">
      <c r="C17" s="185" t="s">
        <v>293</v>
      </c>
      <c r="D17" s="186"/>
      <c r="E17" s="184" t="s">
        <v>364</v>
      </c>
      <c r="F17" s="184"/>
      <c r="G17" s="203"/>
      <c r="H17" s="204"/>
      <c r="I17" s="166" t="s">
        <v>366</v>
      </c>
    </row>
    <row r="18" spans="3:9" ht="19.95" customHeight="1" thickBot="1" x14ac:dyDescent="0.35">
      <c r="C18" s="173" t="s">
        <v>294</v>
      </c>
      <c r="D18" s="174"/>
      <c r="E18" s="175" t="s">
        <v>360</v>
      </c>
      <c r="F18" s="175"/>
      <c r="G18" s="205"/>
      <c r="H18" s="206"/>
      <c r="I18" s="166" t="s">
        <v>369</v>
      </c>
    </row>
    <row r="19" spans="3:9" ht="19.95" customHeight="1" thickBot="1" x14ac:dyDescent="0.35">
      <c r="C19" s="167" t="s">
        <v>354</v>
      </c>
      <c r="D19" s="168"/>
      <c r="E19" s="168"/>
      <c r="F19" s="168"/>
      <c r="G19" s="168"/>
      <c r="H19" s="168"/>
      <c r="I19" s="169"/>
    </row>
    <row r="20" spans="3:9" ht="15" thickBot="1" x14ac:dyDescent="0.35"/>
    <row r="21" spans="3:9" ht="15.6" customHeight="1" thickBot="1" x14ac:dyDescent="0.35">
      <c r="C21" s="170" t="s">
        <v>355</v>
      </c>
      <c r="D21" s="171"/>
      <c r="E21" s="171"/>
      <c r="F21" s="171"/>
      <c r="G21" s="171"/>
      <c r="H21" s="171"/>
      <c r="I21" s="172"/>
    </row>
    <row r="26" spans="3:9" x14ac:dyDescent="0.3">
      <c r="D26" s="155"/>
    </row>
  </sheetData>
  <mergeCells count="19">
    <mergeCell ref="G15:H18"/>
    <mergeCell ref="E13:I13"/>
    <mergeCell ref="E17:F17"/>
    <mergeCell ref="C19:I19"/>
    <mergeCell ref="C21:I21"/>
    <mergeCell ref="C18:D18"/>
    <mergeCell ref="E18:F18"/>
    <mergeCell ref="C2:H3"/>
    <mergeCell ref="C15:D15"/>
    <mergeCell ref="E15:F15"/>
    <mergeCell ref="C16:D16"/>
    <mergeCell ref="E16:F16"/>
    <mergeCell ref="C4:H4"/>
    <mergeCell ref="C10:H10"/>
    <mergeCell ref="E14:F14"/>
    <mergeCell ref="C17:D17"/>
    <mergeCell ref="G14:H14"/>
    <mergeCell ref="C12:I12"/>
    <mergeCell ref="C13:D14"/>
  </mergeCells>
  <pageMargins left="0.7" right="0.7" top="0.75" bottom="0.75" header="0.3" footer="0.3"/>
  <pageSetup paperSize="9" scale="61" orientation="portrait" horizontalDpi="1200" verticalDpi="1200" r:id="rId1"/>
  <ignoredErrors>
    <ignoredError sqref="C8" twoDigitTextYear="1"/>
    <ignoredError sqref="I1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63"/>
  <sheetViews>
    <sheetView topLeftCell="A40" workbookViewId="0">
      <selection activeCell="B27" sqref="B27"/>
    </sheetView>
  </sheetViews>
  <sheetFormatPr defaultRowHeight="15.6" x14ac:dyDescent="0.3"/>
  <cols>
    <col min="1" max="2" width="8.88671875" style="3"/>
    <col min="3" max="3" width="7.77734375" style="3" customWidth="1"/>
    <col min="4" max="4" width="6.77734375" style="3" customWidth="1"/>
    <col min="5" max="5" width="7.44140625" style="3" customWidth="1"/>
    <col min="6" max="6" width="15.109375" style="3" bestFit="1" customWidth="1"/>
    <col min="7" max="8" width="10.6640625" style="3" customWidth="1"/>
    <col min="9" max="9" width="10" style="3" customWidth="1"/>
    <col min="10" max="10" width="7.77734375" style="3" customWidth="1"/>
    <col min="11" max="11" width="7.6640625" style="3" customWidth="1"/>
    <col min="12" max="12" width="8.33203125" style="3" customWidth="1"/>
    <col min="13" max="16" width="6.77734375" style="3" customWidth="1"/>
    <col min="17" max="17" width="8.88671875" style="3" customWidth="1"/>
    <col min="18" max="21" width="6.77734375" style="3" customWidth="1"/>
    <col min="22" max="16384" width="8.88671875" style="3"/>
  </cols>
  <sheetData>
    <row r="1" spans="3:21" ht="16.2" thickBot="1" x14ac:dyDescent="0.35"/>
    <row r="2" spans="3:21" x14ac:dyDescent="0.3">
      <c r="C2" s="176" t="s">
        <v>295</v>
      </c>
      <c r="D2" s="177"/>
      <c r="E2" s="177"/>
      <c r="F2" s="177"/>
      <c r="G2" s="177"/>
      <c r="H2" s="177"/>
      <c r="I2" s="177"/>
      <c r="J2" s="177"/>
      <c r="K2" s="177"/>
      <c r="L2" s="177"/>
      <c r="M2" s="177"/>
      <c r="N2" s="177"/>
      <c r="O2" s="177"/>
      <c r="P2" s="177"/>
      <c r="Q2" s="177"/>
      <c r="R2" s="177"/>
      <c r="S2" s="177"/>
      <c r="T2" s="177"/>
      <c r="U2" s="178"/>
    </row>
    <row r="3" spans="3:21" ht="16.2" thickBot="1" x14ac:dyDescent="0.35">
      <c r="C3" s="179"/>
      <c r="D3" s="180"/>
      <c r="E3" s="180"/>
      <c r="F3" s="180"/>
      <c r="G3" s="180"/>
      <c r="H3" s="180"/>
      <c r="I3" s="180"/>
      <c r="J3" s="180"/>
      <c r="K3" s="180"/>
      <c r="L3" s="180"/>
      <c r="M3" s="180"/>
      <c r="N3" s="180"/>
      <c r="O3" s="180"/>
      <c r="P3" s="180"/>
      <c r="Q3" s="180"/>
      <c r="R3" s="180"/>
      <c r="S3" s="180"/>
      <c r="T3" s="180"/>
      <c r="U3" s="181"/>
    </row>
    <row r="4" spans="3:21" x14ac:dyDescent="0.3">
      <c r="C4" s="176" t="s">
        <v>151</v>
      </c>
      <c r="D4" s="177"/>
      <c r="E4" s="177"/>
      <c r="F4" s="177"/>
      <c r="G4" s="177"/>
      <c r="H4" s="177"/>
      <c r="I4" s="177"/>
      <c r="J4" s="177"/>
      <c r="K4" s="177"/>
      <c r="L4" s="177"/>
      <c r="M4" s="177"/>
      <c r="N4" s="177"/>
      <c r="O4" s="177"/>
      <c r="P4" s="177"/>
      <c r="Q4" s="177"/>
      <c r="R4" s="177"/>
      <c r="S4" s="177"/>
      <c r="T4" s="177"/>
      <c r="U4" s="178"/>
    </row>
    <row r="5" spans="3:21" x14ac:dyDescent="0.3">
      <c r="C5" s="212"/>
      <c r="D5" s="213"/>
      <c r="E5" s="213"/>
      <c r="F5" s="213"/>
      <c r="G5" s="213"/>
      <c r="H5" s="213"/>
      <c r="I5" s="213"/>
      <c r="J5" s="213"/>
      <c r="K5" s="213"/>
      <c r="L5" s="213"/>
      <c r="M5" s="213"/>
      <c r="N5" s="213"/>
      <c r="O5" s="213"/>
      <c r="P5" s="213"/>
      <c r="Q5" s="213"/>
      <c r="R5" s="213"/>
      <c r="S5" s="213"/>
      <c r="T5" s="213"/>
      <c r="U5" s="214"/>
    </row>
    <row r="6" spans="3:21" ht="31.2" x14ac:dyDescent="0.3">
      <c r="C6" s="211" t="s">
        <v>113</v>
      </c>
      <c r="D6" s="4" t="s">
        <v>0</v>
      </c>
      <c r="E6" s="5" t="s">
        <v>1</v>
      </c>
      <c r="F6" s="5" t="s">
        <v>2</v>
      </c>
      <c r="G6" s="5" t="s">
        <v>3</v>
      </c>
      <c r="H6" s="5" t="s">
        <v>4</v>
      </c>
      <c r="I6" s="5" t="s">
        <v>5</v>
      </c>
      <c r="J6" s="5" t="s">
        <v>6</v>
      </c>
      <c r="K6" s="5" t="s">
        <v>7</v>
      </c>
      <c r="L6" s="5" t="s">
        <v>8</v>
      </c>
      <c r="M6" s="5" t="s">
        <v>9</v>
      </c>
      <c r="N6" s="5" t="s">
        <v>10</v>
      </c>
      <c r="O6" s="5" t="s">
        <v>11</v>
      </c>
      <c r="P6" s="5" t="s">
        <v>12</v>
      </c>
      <c r="Q6" s="5" t="s">
        <v>13</v>
      </c>
      <c r="R6" s="5" t="s">
        <v>14</v>
      </c>
      <c r="S6" s="5" t="s">
        <v>15</v>
      </c>
      <c r="T6" s="5" t="s">
        <v>37</v>
      </c>
      <c r="U6" s="6" t="s">
        <v>46</v>
      </c>
    </row>
    <row r="7" spans="3:21" x14ac:dyDescent="0.3">
      <c r="C7" s="211"/>
      <c r="D7" s="4" t="s">
        <v>16</v>
      </c>
      <c r="E7" s="5" t="s">
        <v>17</v>
      </c>
      <c r="F7" s="5" t="s">
        <v>18</v>
      </c>
      <c r="G7" s="5" t="s">
        <v>19</v>
      </c>
      <c r="H7" s="5" t="s">
        <v>20</v>
      </c>
      <c r="I7" s="5" t="s">
        <v>21</v>
      </c>
      <c r="J7" s="5" t="s">
        <v>22</v>
      </c>
      <c r="K7" s="5" t="s">
        <v>23</v>
      </c>
      <c r="L7" s="5" t="s">
        <v>24</v>
      </c>
      <c r="M7" s="5" t="s">
        <v>25</v>
      </c>
      <c r="N7" s="5" t="s">
        <v>26</v>
      </c>
      <c r="O7" s="5" t="s">
        <v>27</v>
      </c>
      <c r="P7" s="5" t="s">
        <v>28</v>
      </c>
      <c r="Q7" s="5" t="s">
        <v>29</v>
      </c>
      <c r="R7" s="5" t="s">
        <v>30</v>
      </c>
      <c r="S7" s="5" t="s">
        <v>31</v>
      </c>
      <c r="T7" s="5" t="s">
        <v>333</v>
      </c>
      <c r="U7" s="5" t="s">
        <v>334</v>
      </c>
    </row>
    <row r="8" spans="3:21" x14ac:dyDescent="0.3">
      <c r="C8" s="7" t="s">
        <v>32</v>
      </c>
      <c r="D8" s="8" t="s">
        <v>33</v>
      </c>
      <c r="E8" s="1"/>
      <c r="F8" s="1"/>
      <c r="G8" s="1"/>
      <c r="H8" s="1"/>
      <c r="I8" s="1"/>
      <c r="J8" s="1"/>
      <c r="K8" s="1"/>
      <c r="L8" s="1"/>
      <c r="M8" s="1"/>
      <c r="N8" s="1"/>
      <c r="O8" s="1"/>
      <c r="P8" s="1"/>
      <c r="Q8" s="150"/>
      <c r="R8" s="1"/>
      <c r="S8" s="1"/>
      <c r="T8" s="2"/>
      <c r="U8" s="9"/>
    </row>
    <row r="9" spans="3:21" x14ac:dyDescent="0.3">
      <c r="C9" s="10">
        <v>0.44</v>
      </c>
      <c r="D9" s="11">
        <v>2.04</v>
      </c>
      <c r="E9" s="12">
        <v>1.02</v>
      </c>
      <c r="F9" s="12">
        <v>1.1499999999999999</v>
      </c>
      <c r="G9" s="12">
        <v>1.28</v>
      </c>
      <c r="H9" s="12">
        <v>1.33</v>
      </c>
      <c r="I9" s="12">
        <v>1.39</v>
      </c>
      <c r="J9" s="12">
        <v>1.41</v>
      </c>
      <c r="K9" s="12">
        <v>1.44</v>
      </c>
      <c r="L9" s="12">
        <v>1.46</v>
      </c>
      <c r="M9" s="12">
        <v>1.5</v>
      </c>
      <c r="N9" s="12">
        <v>1.55</v>
      </c>
      <c r="O9" s="12">
        <v>1.6</v>
      </c>
      <c r="P9" s="12">
        <v>1.67</v>
      </c>
      <c r="Q9" s="12">
        <v>1.7</v>
      </c>
      <c r="R9" s="12">
        <v>1.74</v>
      </c>
      <c r="S9" s="12">
        <v>1.78</v>
      </c>
      <c r="T9" s="13">
        <v>1.84</v>
      </c>
      <c r="U9" s="14">
        <v>1.9</v>
      </c>
    </row>
    <row r="10" spans="3:21" x14ac:dyDescent="0.3">
      <c r="C10" s="15" t="s">
        <v>34</v>
      </c>
      <c r="D10" s="11">
        <v>1.98</v>
      </c>
      <c r="E10" s="12" t="s">
        <v>14</v>
      </c>
      <c r="F10" s="12">
        <v>1.1000000000000001</v>
      </c>
      <c r="G10" s="12">
        <v>1.23</v>
      </c>
      <c r="H10" s="12">
        <v>0.28000000000000003</v>
      </c>
      <c r="I10" s="12">
        <v>1.34</v>
      </c>
      <c r="J10" s="12">
        <v>1.36</v>
      </c>
      <c r="K10" s="12">
        <v>1.39</v>
      </c>
      <c r="L10" s="12">
        <v>1.41</v>
      </c>
      <c r="M10" s="12">
        <v>1.45</v>
      </c>
      <c r="N10" s="12">
        <v>1.5</v>
      </c>
      <c r="O10" s="12">
        <v>1.55</v>
      </c>
      <c r="P10" s="12">
        <v>1.62</v>
      </c>
      <c r="Q10" s="12">
        <v>1.65</v>
      </c>
      <c r="R10" s="12">
        <v>1.69</v>
      </c>
      <c r="S10" s="12">
        <v>1.73</v>
      </c>
      <c r="T10" s="12">
        <v>1.78</v>
      </c>
      <c r="U10" s="16">
        <v>1.84</v>
      </c>
    </row>
    <row r="11" spans="3:21" x14ac:dyDescent="0.3">
      <c r="C11" s="15" t="s">
        <v>35</v>
      </c>
      <c r="D11" s="11">
        <v>1.73</v>
      </c>
      <c r="E11" s="12" t="s">
        <v>36</v>
      </c>
      <c r="F11" s="12" t="s">
        <v>6</v>
      </c>
      <c r="G11" s="12" t="s">
        <v>37</v>
      </c>
      <c r="H11" s="12">
        <v>1.03</v>
      </c>
      <c r="I11" s="12">
        <v>1.0900000000000001</v>
      </c>
      <c r="J11" s="12">
        <v>1.1100000000000001</v>
      </c>
      <c r="K11" s="12">
        <v>1.1399999999999999</v>
      </c>
      <c r="L11" s="12">
        <v>1.1599999999999999</v>
      </c>
      <c r="M11" s="12">
        <v>1.2</v>
      </c>
      <c r="N11" s="12">
        <v>1.25</v>
      </c>
      <c r="O11" s="12">
        <v>1.3</v>
      </c>
      <c r="P11" s="12">
        <v>1.37</v>
      </c>
      <c r="Q11" s="12">
        <v>1.4</v>
      </c>
      <c r="R11" s="12">
        <v>1.44</v>
      </c>
      <c r="S11" s="12">
        <v>1.48</v>
      </c>
      <c r="T11" s="12">
        <v>1.53</v>
      </c>
      <c r="U11" s="16">
        <v>1.59</v>
      </c>
    </row>
    <row r="12" spans="3:21" x14ac:dyDescent="0.3">
      <c r="C12" s="15" t="s">
        <v>38</v>
      </c>
      <c r="D12" s="11">
        <v>1.64</v>
      </c>
      <c r="E12" s="12" t="s">
        <v>39</v>
      </c>
      <c r="F12" s="12" t="s">
        <v>40</v>
      </c>
      <c r="G12" s="12" t="s">
        <v>41</v>
      </c>
      <c r="H12" s="12" t="s">
        <v>12</v>
      </c>
      <c r="I12" s="12" t="s">
        <v>42</v>
      </c>
      <c r="J12" s="12">
        <v>1.02</v>
      </c>
      <c r="K12" s="12">
        <v>1.05</v>
      </c>
      <c r="L12" s="12">
        <v>1.07</v>
      </c>
      <c r="M12" s="12">
        <v>1.1100000000000001</v>
      </c>
      <c r="N12" s="12">
        <v>1.1599999999999999</v>
      </c>
      <c r="O12" s="12">
        <v>1.21</v>
      </c>
      <c r="P12" s="12">
        <v>1.28</v>
      </c>
      <c r="Q12" s="12">
        <v>1.31</v>
      </c>
      <c r="R12" s="12">
        <v>1.35</v>
      </c>
      <c r="S12" s="12">
        <v>1.39</v>
      </c>
      <c r="T12" s="12">
        <v>1.44</v>
      </c>
      <c r="U12" s="16">
        <v>1.5</v>
      </c>
    </row>
    <row r="13" spans="3:21" x14ac:dyDescent="0.3">
      <c r="C13" s="15" t="s">
        <v>43</v>
      </c>
      <c r="D13" s="11">
        <v>1.56</v>
      </c>
      <c r="E13" s="12" t="s">
        <v>43</v>
      </c>
      <c r="F13" s="12" t="s">
        <v>44</v>
      </c>
      <c r="G13" s="12" t="s">
        <v>45</v>
      </c>
      <c r="H13" s="12" t="s">
        <v>7</v>
      </c>
      <c r="I13" s="12" t="s">
        <v>11</v>
      </c>
      <c r="J13" s="12" t="s">
        <v>12</v>
      </c>
      <c r="K13" s="12" t="s">
        <v>15</v>
      </c>
      <c r="L13" s="12" t="s">
        <v>46</v>
      </c>
      <c r="M13" s="12">
        <v>1.03</v>
      </c>
      <c r="N13" s="12">
        <v>1.08</v>
      </c>
      <c r="O13" s="12">
        <v>1.1299999999999999</v>
      </c>
      <c r="P13" s="12">
        <v>1.2</v>
      </c>
      <c r="Q13" s="12">
        <v>1.23</v>
      </c>
      <c r="R13" s="12">
        <v>1.27</v>
      </c>
      <c r="S13" s="12">
        <v>1.31</v>
      </c>
      <c r="T13" s="12">
        <v>1.36</v>
      </c>
      <c r="U13" s="16">
        <v>1.42</v>
      </c>
    </row>
    <row r="14" spans="3:21" x14ac:dyDescent="0.3">
      <c r="C14" s="15" t="s">
        <v>47</v>
      </c>
      <c r="D14" s="11">
        <v>1.48</v>
      </c>
      <c r="E14" s="12" t="s">
        <v>48</v>
      </c>
      <c r="F14" s="12" t="s">
        <v>49</v>
      </c>
      <c r="G14" s="12" t="s">
        <v>50</v>
      </c>
      <c r="H14" s="12" t="s">
        <v>51</v>
      </c>
      <c r="I14" s="12" t="s">
        <v>5</v>
      </c>
      <c r="J14" s="12" t="s">
        <v>7</v>
      </c>
      <c r="K14" s="12" t="s">
        <v>41</v>
      </c>
      <c r="L14" s="12" t="s">
        <v>52</v>
      </c>
      <c r="M14" s="12" t="s">
        <v>13</v>
      </c>
      <c r="N14" s="12" t="s">
        <v>42</v>
      </c>
      <c r="O14" s="12">
        <v>1.05</v>
      </c>
      <c r="P14" s="12">
        <v>1.1200000000000001</v>
      </c>
      <c r="Q14" s="12">
        <v>1.1499999999999999</v>
      </c>
      <c r="R14" s="12">
        <v>1.19</v>
      </c>
      <c r="S14" s="12">
        <v>1.23</v>
      </c>
      <c r="T14" s="12">
        <v>1.28</v>
      </c>
      <c r="U14" s="16">
        <v>1.34</v>
      </c>
    </row>
    <row r="15" spans="3:21" x14ac:dyDescent="0.3">
      <c r="C15" s="15" t="s">
        <v>53</v>
      </c>
      <c r="D15" s="11">
        <v>1.41</v>
      </c>
      <c r="E15" s="12" t="s">
        <v>54</v>
      </c>
      <c r="F15" s="12" t="s">
        <v>55</v>
      </c>
      <c r="G15" s="12" t="s">
        <v>56</v>
      </c>
      <c r="H15" s="12" t="s">
        <v>36</v>
      </c>
      <c r="I15" s="12" t="s">
        <v>57</v>
      </c>
      <c r="J15" s="12" t="s">
        <v>58</v>
      </c>
      <c r="K15" s="12" t="s">
        <v>4</v>
      </c>
      <c r="L15" s="12" t="s">
        <v>5</v>
      </c>
      <c r="M15" s="12" t="s">
        <v>9</v>
      </c>
      <c r="N15" s="12" t="s">
        <v>59</v>
      </c>
      <c r="O15" s="12" t="s">
        <v>37</v>
      </c>
      <c r="P15" s="12">
        <v>1.05</v>
      </c>
      <c r="Q15" s="12">
        <v>1.08</v>
      </c>
      <c r="R15" s="12">
        <v>1.1200000000000001</v>
      </c>
      <c r="S15" s="12">
        <v>1.1599999999999999</v>
      </c>
      <c r="T15" s="12">
        <v>1.2</v>
      </c>
      <c r="U15" s="16">
        <v>1.26</v>
      </c>
    </row>
    <row r="16" spans="3:21" x14ac:dyDescent="0.3">
      <c r="C16" s="15" t="s">
        <v>49</v>
      </c>
      <c r="D16" s="11">
        <v>1.33</v>
      </c>
      <c r="E16" s="12" t="s">
        <v>60</v>
      </c>
      <c r="F16" s="12" t="s">
        <v>34</v>
      </c>
      <c r="G16" s="12" t="s">
        <v>53</v>
      </c>
      <c r="H16" s="12" t="s">
        <v>61</v>
      </c>
      <c r="I16" s="12" t="s">
        <v>62</v>
      </c>
      <c r="J16" s="12" t="s">
        <v>36</v>
      </c>
      <c r="K16" s="12" t="s">
        <v>63</v>
      </c>
      <c r="L16" s="12" t="s">
        <v>40</v>
      </c>
      <c r="M16" s="12" t="s">
        <v>3</v>
      </c>
      <c r="N16" s="12" t="s">
        <v>6</v>
      </c>
      <c r="O16" s="12" t="s">
        <v>10</v>
      </c>
      <c r="P16" s="12" t="s">
        <v>15</v>
      </c>
      <c r="Q16" s="12" t="s">
        <v>42</v>
      </c>
      <c r="R16" s="12">
        <v>1.04</v>
      </c>
      <c r="S16" s="12">
        <v>1.08</v>
      </c>
      <c r="T16" s="12">
        <v>1.1299999999999999</v>
      </c>
      <c r="U16" s="16">
        <v>1.19</v>
      </c>
    </row>
    <row r="17" spans="3:21" x14ac:dyDescent="0.3">
      <c r="C17" s="15" t="s">
        <v>39</v>
      </c>
      <c r="D17" s="11">
        <v>1.27</v>
      </c>
      <c r="E17" s="12" t="s">
        <v>64</v>
      </c>
      <c r="F17" s="12" t="s">
        <v>54</v>
      </c>
      <c r="G17" s="12" t="s">
        <v>38</v>
      </c>
      <c r="H17" s="12" t="s">
        <v>65</v>
      </c>
      <c r="I17" s="12" t="s">
        <v>61</v>
      </c>
      <c r="J17" s="12" t="s">
        <v>66</v>
      </c>
      <c r="K17" s="12" t="s">
        <v>44</v>
      </c>
      <c r="L17" s="12" t="s">
        <v>1</v>
      </c>
      <c r="M17" s="12" t="s">
        <v>63</v>
      </c>
      <c r="N17" s="12" t="s">
        <v>58</v>
      </c>
      <c r="O17" s="12" t="s">
        <v>5</v>
      </c>
      <c r="P17" s="12" t="s">
        <v>52</v>
      </c>
      <c r="Q17" s="12" t="s">
        <v>12</v>
      </c>
      <c r="R17" s="12" t="s">
        <v>37</v>
      </c>
      <c r="S17" s="12">
        <v>1.02</v>
      </c>
      <c r="T17" s="12">
        <v>1.06</v>
      </c>
      <c r="U17" s="16">
        <v>1.1200000000000001</v>
      </c>
    </row>
    <row r="18" spans="3:21" x14ac:dyDescent="0.3">
      <c r="C18" s="15" t="s">
        <v>67</v>
      </c>
      <c r="D18" s="11">
        <v>1.2</v>
      </c>
      <c r="E18" s="12" t="s">
        <v>68</v>
      </c>
      <c r="F18" s="12" t="s">
        <v>69</v>
      </c>
      <c r="G18" s="12" t="s">
        <v>34</v>
      </c>
      <c r="H18" s="12" t="s">
        <v>35</v>
      </c>
      <c r="I18" s="12" t="s">
        <v>47</v>
      </c>
      <c r="J18" s="12" t="s">
        <v>53</v>
      </c>
      <c r="K18" s="12" t="s">
        <v>70</v>
      </c>
      <c r="L18" s="12" t="s">
        <v>61</v>
      </c>
      <c r="M18" s="12" t="s">
        <v>71</v>
      </c>
      <c r="N18" s="12" t="s">
        <v>72</v>
      </c>
      <c r="O18" s="12" t="s">
        <v>57</v>
      </c>
      <c r="P18" s="12" t="s">
        <v>5</v>
      </c>
      <c r="Q18" s="12" t="s">
        <v>8</v>
      </c>
      <c r="R18" s="12" t="s">
        <v>52</v>
      </c>
      <c r="S18" s="12" t="s">
        <v>13</v>
      </c>
      <c r="T18" s="12">
        <v>1</v>
      </c>
      <c r="U18" s="16">
        <v>1.06</v>
      </c>
    </row>
    <row r="19" spans="3:21" x14ac:dyDescent="0.3">
      <c r="C19" s="15" t="s">
        <v>56</v>
      </c>
      <c r="D19" s="11">
        <v>1.1399999999999999</v>
      </c>
      <c r="E19" s="12" t="s">
        <v>73</v>
      </c>
      <c r="F19" s="12" t="s">
        <v>74</v>
      </c>
      <c r="G19" s="12" t="s">
        <v>54</v>
      </c>
      <c r="H19" s="12" t="s">
        <v>75</v>
      </c>
      <c r="I19" s="12" t="s">
        <v>35</v>
      </c>
      <c r="J19" s="12" t="s">
        <v>38</v>
      </c>
      <c r="K19" s="12" t="s">
        <v>76</v>
      </c>
      <c r="L19" s="12" t="s">
        <v>65</v>
      </c>
      <c r="M19" s="12" t="s">
        <v>70</v>
      </c>
      <c r="N19" s="12" t="s">
        <v>56</v>
      </c>
      <c r="O19" s="12" t="s">
        <v>36</v>
      </c>
      <c r="P19" s="12" t="s">
        <v>51</v>
      </c>
      <c r="Q19" s="12" t="s">
        <v>45</v>
      </c>
      <c r="R19" s="12" t="s">
        <v>6</v>
      </c>
      <c r="S19" s="12" t="s">
        <v>41</v>
      </c>
      <c r="T19" s="12">
        <v>0.94</v>
      </c>
      <c r="U19" s="16">
        <v>1</v>
      </c>
    </row>
    <row r="20" spans="3:21" x14ac:dyDescent="0.3">
      <c r="C20" s="15" t="s">
        <v>44</v>
      </c>
      <c r="D20" s="11">
        <v>1.08</v>
      </c>
      <c r="E20" s="12" t="s">
        <v>77</v>
      </c>
      <c r="F20" s="12" t="s">
        <v>78</v>
      </c>
      <c r="G20" s="12" t="s">
        <v>60</v>
      </c>
      <c r="H20" s="12" t="s">
        <v>79</v>
      </c>
      <c r="I20" s="12" t="s">
        <v>75</v>
      </c>
      <c r="J20" s="12" t="s">
        <v>48</v>
      </c>
      <c r="K20" s="12" t="s">
        <v>80</v>
      </c>
      <c r="L20" s="12" t="s">
        <v>81</v>
      </c>
      <c r="M20" s="12" t="s">
        <v>76</v>
      </c>
      <c r="N20" s="12" t="s">
        <v>49</v>
      </c>
      <c r="O20" s="12" t="s">
        <v>66</v>
      </c>
      <c r="P20" s="12" t="s">
        <v>72</v>
      </c>
      <c r="Q20" s="12" t="s">
        <v>2</v>
      </c>
      <c r="R20" s="12" t="s">
        <v>58</v>
      </c>
      <c r="S20" s="12" t="s">
        <v>82</v>
      </c>
      <c r="T20" s="12">
        <v>0.88</v>
      </c>
      <c r="U20" s="16">
        <v>0.94</v>
      </c>
    </row>
    <row r="21" spans="3:21" x14ac:dyDescent="0.3">
      <c r="C21" s="15" t="s">
        <v>1</v>
      </c>
      <c r="D21" s="11">
        <v>1.02</v>
      </c>
      <c r="E21" s="12"/>
      <c r="F21" s="12" t="s">
        <v>83</v>
      </c>
      <c r="G21" s="12" t="s">
        <v>88</v>
      </c>
      <c r="H21" s="12" t="s">
        <v>69</v>
      </c>
      <c r="I21" s="12" t="s">
        <v>79</v>
      </c>
      <c r="J21" s="12" t="s">
        <v>84</v>
      </c>
      <c r="K21" s="12" t="s">
        <v>85</v>
      </c>
      <c r="L21" s="12" t="s">
        <v>34</v>
      </c>
      <c r="M21" s="12" t="s">
        <v>80</v>
      </c>
      <c r="N21" s="12" t="s">
        <v>43</v>
      </c>
      <c r="O21" s="12" t="s">
        <v>86</v>
      </c>
      <c r="P21" s="12" t="s">
        <v>56</v>
      </c>
      <c r="Q21" s="12" t="s">
        <v>62</v>
      </c>
      <c r="R21" s="12" t="s">
        <v>50</v>
      </c>
      <c r="S21" s="12" t="s">
        <v>57</v>
      </c>
      <c r="T21" s="12">
        <v>0.82</v>
      </c>
      <c r="U21" s="16">
        <v>0.88</v>
      </c>
    </row>
    <row r="22" spans="3:21" x14ac:dyDescent="0.3">
      <c r="C22" s="15" t="s">
        <v>72</v>
      </c>
      <c r="D22" s="11" t="s">
        <v>14</v>
      </c>
      <c r="E22" s="12"/>
      <c r="F22" s="12" t="s">
        <v>87</v>
      </c>
      <c r="G22" s="12" t="s">
        <v>93</v>
      </c>
      <c r="H22" s="12" t="s">
        <v>74</v>
      </c>
      <c r="I22" s="12" t="s">
        <v>69</v>
      </c>
      <c r="J22" s="12" t="s">
        <v>89</v>
      </c>
      <c r="K22" s="12" t="s">
        <v>90</v>
      </c>
      <c r="L22" s="12" t="s">
        <v>54</v>
      </c>
      <c r="M22" s="12" t="s">
        <v>85</v>
      </c>
      <c r="N22" s="12" t="s">
        <v>91</v>
      </c>
      <c r="O22" s="12" t="s">
        <v>55</v>
      </c>
      <c r="P22" s="12" t="s">
        <v>49</v>
      </c>
      <c r="Q22" s="12" t="s">
        <v>61</v>
      </c>
      <c r="R22" s="12" t="s">
        <v>71</v>
      </c>
      <c r="S22" s="12" t="s">
        <v>36</v>
      </c>
      <c r="T22" s="12">
        <v>0.76</v>
      </c>
      <c r="U22" s="16">
        <v>0.82</v>
      </c>
    </row>
    <row r="23" spans="3:21" x14ac:dyDescent="0.3">
      <c r="C23" s="15" t="s">
        <v>63</v>
      </c>
      <c r="D23" s="11" t="s">
        <v>52</v>
      </c>
      <c r="E23" s="12"/>
      <c r="F23" s="12" t="s">
        <v>92</v>
      </c>
      <c r="G23" s="12" t="s">
        <v>95</v>
      </c>
      <c r="H23" s="12" t="s">
        <v>93</v>
      </c>
      <c r="I23" s="12" t="s">
        <v>88</v>
      </c>
      <c r="J23" s="12" t="s">
        <v>94</v>
      </c>
      <c r="K23" s="12" t="s">
        <v>69</v>
      </c>
      <c r="L23" s="12" t="s">
        <v>89</v>
      </c>
      <c r="M23" s="12" t="s">
        <v>79</v>
      </c>
      <c r="N23" s="12" t="s">
        <v>85</v>
      </c>
      <c r="O23" s="12" t="s">
        <v>91</v>
      </c>
      <c r="P23" s="12" t="s">
        <v>76</v>
      </c>
      <c r="Q23" s="12" t="s">
        <v>53</v>
      </c>
      <c r="R23" s="12" t="s">
        <v>39</v>
      </c>
      <c r="S23" s="12" t="s">
        <v>56</v>
      </c>
      <c r="T23" s="12">
        <v>0.71</v>
      </c>
      <c r="U23" s="16">
        <v>0.77</v>
      </c>
    </row>
    <row r="24" spans="3:21" x14ac:dyDescent="0.3">
      <c r="C24" s="15" t="s">
        <v>40</v>
      </c>
      <c r="D24" s="11" t="s">
        <v>7</v>
      </c>
      <c r="E24" s="12"/>
      <c r="F24" s="12"/>
      <c r="G24" s="12" t="s">
        <v>98</v>
      </c>
      <c r="H24" s="12" t="s">
        <v>95</v>
      </c>
      <c r="I24" s="12" t="s">
        <v>96</v>
      </c>
      <c r="J24" s="12" t="s">
        <v>97</v>
      </c>
      <c r="K24" s="12" t="s">
        <v>88</v>
      </c>
      <c r="L24" s="12" t="s">
        <v>94</v>
      </c>
      <c r="M24" s="12" t="s">
        <v>60</v>
      </c>
      <c r="N24" s="12" t="s">
        <v>79</v>
      </c>
      <c r="O24" s="12" t="s">
        <v>85</v>
      </c>
      <c r="P24" s="12" t="s">
        <v>35</v>
      </c>
      <c r="Q24" s="12" t="s">
        <v>55</v>
      </c>
      <c r="R24" s="12" t="s">
        <v>65</v>
      </c>
      <c r="S24" s="12" t="s">
        <v>70</v>
      </c>
      <c r="T24" s="12">
        <v>0.65</v>
      </c>
      <c r="U24" s="16">
        <v>0.71</v>
      </c>
    </row>
    <row r="25" spans="3:21" x14ac:dyDescent="0.3">
      <c r="C25" s="15" t="s">
        <v>51</v>
      </c>
      <c r="D25" s="11" t="s">
        <v>3</v>
      </c>
      <c r="E25" s="12"/>
      <c r="F25" s="12"/>
      <c r="G25" s="12">
        <v>0.05</v>
      </c>
      <c r="H25" s="12" t="s">
        <v>99</v>
      </c>
      <c r="I25" s="12" t="s">
        <v>95</v>
      </c>
      <c r="J25" s="12" t="s">
        <v>68</v>
      </c>
      <c r="K25" s="12" t="s">
        <v>93</v>
      </c>
      <c r="L25" s="12" t="s">
        <v>100</v>
      </c>
      <c r="M25" s="12" t="s">
        <v>88</v>
      </c>
      <c r="N25" s="12" t="s">
        <v>69</v>
      </c>
      <c r="O25" s="12" t="s">
        <v>90</v>
      </c>
      <c r="P25" s="12" t="s">
        <v>75</v>
      </c>
      <c r="Q25" s="12" t="s">
        <v>101</v>
      </c>
      <c r="R25" s="12" t="s">
        <v>81</v>
      </c>
      <c r="S25" s="12" t="s">
        <v>76</v>
      </c>
      <c r="T25" s="12">
        <v>0.6</v>
      </c>
      <c r="U25" s="16">
        <v>0.66</v>
      </c>
    </row>
    <row r="26" spans="3:21" x14ac:dyDescent="0.3">
      <c r="C26" s="15" t="s">
        <v>3</v>
      </c>
      <c r="D26" s="11" t="s">
        <v>2</v>
      </c>
      <c r="E26" s="12"/>
      <c r="F26" s="12"/>
      <c r="H26" s="12" t="s">
        <v>102</v>
      </c>
      <c r="I26" s="12" t="s">
        <v>98</v>
      </c>
      <c r="J26" s="12" t="s">
        <v>103</v>
      </c>
      <c r="K26" s="12" t="s">
        <v>95</v>
      </c>
      <c r="L26" s="12" t="s">
        <v>68</v>
      </c>
      <c r="M26" s="12" t="s">
        <v>96</v>
      </c>
      <c r="N26" s="12" t="s">
        <v>88</v>
      </c>
      <c r="O26" s="12" t="s">
        <v>69</v>
      </c>
      <c r="P26" s="12" t="s">
        <v>54</v>
      </c>
      <c r="Q26" s="12" t="s">
        <v>104</v>
      </c>
      <c r="R26" s="12" t="s">
        <v>48</v>
      </c>
      <c r="S26" s="12" t="s">
        <v>35</v>
      </c>
      <c r="T26" s="12">
        <v>0.55000000000000004</v>
      </c>
      <c r="U26" s="16">
        <v>0.61</v>
      </c>
    </row>
    <row r="27" spans="3:21" x14ac:dyDescent="0.3">
      <c r="C27" s="15" t="s">
        <v>4</v>
      </c>
      <c r="D27" s="11" t="s">
        <v>1</v>
      </c>
      <c r="E27" s="12"/>
      <c r="F27" s="12"/>
      <c r="G27" s="12"/>
      <c r="H27" s="12"/>
      <c r="I27" s="12" t="s">
        <v>77</v>
      </c>
      <c r="J27" s="12" t="s">
        <v>87</v>
      </c>
      <c r="K27" s="12" t="s">
        <v>98</v>
      </c>
      <c r="L27" s="12" t="s">
        <v>103</v>
      </c>
      <c r="M27" s="12" t="s">
        <v>105</v>
      </c>
      <c r="N27" s="12" t="s">
        <v>96</v>
      </c>
      <c r="O27" s="12" t="s">
        <v>88</v>
      </c>
      <c r="P27" s="12" t="s">
        <v>89</v>
      </c>
      <c r="Q27" s="12" t="s">
        <v>90</v>
      </c>
      <c r="R27" s="12" t="s">
        <v>106</v>
      </c>
      <c r="S27" s="12" t="s">
        <v>34</v>
      </c>
      <c r="T27" s="12">
        <v>0.49</v>
      </c>
      <c r="U27" s="16">
        <v>0.56000000000000005</v>
      </c>
    </row>
    <row r="28" spans="3:21" x14ac:dyDescent="0.3">
      <c r="C28" s="15" t="s">
        <v>5</v>
      </c>
      <c r="D28" s="11" t="s">
        <v>66</v>
      </c>
      <c r="E28" s="12"/>
      <c r="F28" s="12"/>
      <c r="G28" s="12"/>
      <c r="H28" s="12"/>
      <c r="I28" s="12"/>
      <c r="J28" s="12" t="s">
        <v>92</v>
      </c>
      <c r="K28" s="12" t="s">
        <v>77</v>
      </c>
      <c r="L28" s="12" t="s">
        <v>87</v>
      </c>
      <c r="M28" s="12" t="s">
        <v>73</v>
      </c>
      <c r="N28" s="12" t="s">
        <v>105</v>
      </c>
      <c r="O28" s="12" t="s">
        <v>96</v>
      </c>
      <c r="P28" s="12" t="s">
        <v>94</v>
      </c>
      <c r="Q28" s="12" t="s">
        <v>69</v>
      </c>
      <c r="R28" s="12" t="s">
        <v>107</v>
      </c>
      <c r="S28" s="12" t="s">
        <v>84</v>
      </c>
      <c r="T28" s="12">
        <v>0.44</v>
      </c>
      <c r="U28" s="16">
        <v>0.5</v>
      </c>
    </row>
    <row r="29" spans="3:21" x14ac:dyDescent="0.3">
      <c r="C29" s="15" t="s">
        <v>7</v>
      </c>
      <c r="D29" s="11" t="s">
        <v>86</v>
      </c>
      <c r="E29" s="12"/>
      <c r="F29" s="12"/>
      <c r="G29" s="12"/>
      <c r="H29" s="12"/>
      <c r="I29" s="12"/>
      <c r="J29" s="12"/>
      <c r="K29" s="12"/>
      <c r="L29" s="12" t="s">
        <v>108</v>
      </c>
      <c r="M29" s="12" t="s">
        <v>77</v>
      </c>
      <c r="N29" s="12" t="s">
        <v>98</v>
      </c>
      <c r="O29" s="12" t="s">
        <v>95</v>
      </c>
      <c r="P29" s="12" t="s">
        <v>100</v>
      </c>
      <c r="Q29" s="12" t="s">
        <v>74</v>
      </c>
      <c r="R29" s="12" t="s">
        <v>109</v>
      </c>
      <c r="S29" s="12" t="s">
        <v>89</v>
      </c>
      <c r="T29" s="12">
        <v>0.39</v>
      </c>
      <c r="U29" s="16">
        <v>0.45</v>
      </c>
    </row>
    <row r="30" spans="3:21" x14ac:dyDescent="0.3">
      <c r="C30" s="15" t="s">
        <v>9</v>
      </c>
      <c r="D30" s="11" t="s">
        <v>43</v>
      </c>
      <c r="E30" s="12"/>
      <c r="F30" s="12"/>
      <c r="G30" s="12"/>
      <c r="H30" s="12"/>
      <c r="I30" s="12"/>
      <c r="J30" s="12"/>
      <c r="K30" s="12"/>
      <c r="L30" s="12"/>
      <c r="M30" s="12"/>
      <c r="N30" s="12" t="s">
        <v>77</v>
      </c>
      <c r="O30" s="12" t="s">
        <v>98</v>
      </c>
      <c r="P30" s="12" t="s">
        <v>68</v>
      </c>
      <c r="Q30" s="12" t="s">
        <v>93</v>
      </c>
      <c r="R30" s="12" t="s">
        <v>64</v>
      </c>
      <c r="S30" s="12" t="s">
        <v>94</v>
      </c>
      <c r="T30" s="12">
        <v>0.34</v>
      </c>
      <c r="U30" s="16">
        <v>0.4</v>
      </c>
    </row>
    <row r="31" spans="3:21" x14ac:dyDescent="0.3">
      <c r="C31" s="15" t="s">
        <v>10</v>
      </c>
      <c r="D31" s="11" t="s">
        <v>91</v>
      </c>
      <c r="E31" s="12"/>
      <c r="F31" s="12"/>
      <c r="G31" s="12"/>
      <c r="H31" s="12"/>
      <c r="I31" s="12"/>
      <c r="J31" s="12"/>
      <c r="K31" s="12"/>
      <c r="L31" s="12"/>
      <c r="M31" s="12"/>
      <c r="N31" s="12"/>
      <c r="O31" s="12" t="s">
        <v>77</v>
      </c>
      <c r="P31" s="12" t="s">
        <v>73</v>
      </c>
      <c r="Q31" s="12" t="s">
        <v>110</v>
      </c>
      <c r="R31" s="12" t="s">
        <v>111</v>
      </c>
      <c r="S31" s="12" t="s">
        <v>100</v>
      </c>
      <c r="T31" s="12">
        <v>0.28000000000000003</v>
      </c>
      <c r="U31" s="16">
        <v>0.34</v>
      </c>
    </row>
    <row r="32" spans="3:21" x14ac:dyDescent="0.3">
      <c r="C32" s="15" t="s">
        <v>11</v>
      </c>
      <c r="D32" s="11" t="s">
        <v>85</v>
      </c>
      <c r="E32" s="12"/>
      <c r="F32" s="12"/>
      <c r="G32" s="12"/>
      <c r="H32" s="12"/>
      <c r="I32" s="12"/>
      <c r="J32" s="12"/>
      <c r="K32" s="12"/>
      <c r="L32" s="12"/>
      <c r="M32" s="12"/>
      <c r="N32" s="12"/>
      <c r="O32" s="12"/>
      <c r="P32" s="12" t="s">
        <v>112</v>
      </c>
      <c r="Q32" s="12" t="s">
        <v>99</v>
      </c>
      <c r="R32" s="12" t="s">
        <v>83</v>
      </c>
      <c r="S32" s="12" t="s">
        <v>68</v>
      </c>
      <c r="T32" s="12">
        <v>0.22</v>
      </c>
      <c r="U32" s="16">
        <v>0.28000000000000003</v>
      </c>
    </row>
    <row r="33" spans="3:21" ht="16.2" thickBot="1" x14ac:dyDescent="0.35">
      <c r="C33" s="17" t="s">
        <v>12</v>
      </c>
      <c r="D33" s="18" t="s">
        <v>107</v>
      </c>
      <c r="E33" s="19"/>
      <c r="F33" s="19"/>
      <c r="G33" s="19"/>
      <c r="H33" s="19"/>
      <c r="I33" s="19"/>
      <c r="J33" s="19"/>
      <c r="K33" s="19"/>
      <c r="L33" s="19"/>
      <c r="M33" s="19"/>
      <c r="N33" s="19"/>
      <c r="O33" s="19"/>
      <c r="P33" s="19"/>
      <c r="Q33" s="19" t="s">
        <v>92</v>
      </c>
      <c r="R33" s="19" t="s">
        <v>112</v>
      </c>
      <c r="S33" s="19" t="s">
        <v>98</v>
      </c>
      <c r="T33" s="19">
        <v>0.16</v>
      </c>
      <c r="U33" s="20">
        <v>0.22</v>
      </c>
    </row>
    <row r="34" spans="3:21" ht="16.2" thickBot="1" x14ac:dyDescent="0.35"/>
    <row r="35" spans="3:21" x14ac:dyDescent="0.3">
      <c r="C35" s="199" t="s">
        <v>150</v>
      </c>
      <c r="D35" s="215"/>
      <c r="E35" s="215"/>
      <c r="F35" s="215"/>
      <c r="G35" s="215"/>
      <c r="H35" s="215"/>
      <c r="I35" s="215"/>
      <c r="J35" s="215"/>
      <c r="K35" s="215"/>
      <c r="L35" s="215"/>
      <c r="M35" s="215"/>
      <c r="N35" s="215"/>
      <c r="O35" s="215"/>
      <c r="P35" s="215"/>
      <c r="Q35" s="216"/>
    </row>
    <row r="36" spans="3:21" x14ac:dyDescent="0.3">
      <c r="C36" s="217"/>
      <c r="D36" s="210"/>
      <c r="E36" s="210"/>
      <c r="F36" s="210"/>
      <c r="G36" s="210"/>
      <c r="H36" s="210"/>
      <c r="I36" s="210"/>
      <c r="J36" s="210"/>
      <c r="K36" s="210"/>
      <c r="L36" s="210"/>
      <c r="M36" s="210"/>
      <c r="N36" s="210"/>
      <c r="O36" s="210"/>
      <c r="P36" s="210"/>
      <c r="Q36" s="218"/>
    </row>
    <row r="37" spans="3:21" ht="31.2" customHeight="1" x14ac:dyDescent="0.3">
      <c r="C37" s="226" t="s">
        <v>352</v>
      </c>
      <c r="D37" s="210" t="s">
        <v>114</v>
      </c>
      <c r="E37" s="210"/>
      <c r="F37" s="210"/>
      <c r="G37" s="210"/>
      <c r="H37" s="210"/>
      <c r="I37" s="210" t="s">
        <v>115</v>
      </c>
      <c r="J37" s="210"/>
      <c r="K37" s="210"/>
      <c r="L37" s="210"/>
      <c r="M37" s="210"/>
      <c r="N37" s="210"/>
      <c r="O37" s="210"/>
      <c r="P37" s="210"/>
      <c r="Q37" s="229" t="s">
        <v>149</v>
      </c>
    </row>
    <row r="38" spans="3:21" ht="15.6" customHeight="1" x14ac:dyDescent="0.3">
      <c r="C38" s="227"/>
      <c r="D38" s="222" t="s">
        <v>152</v>
      </c>
      <c r="E38" s="225" t="s">
        <v>335</v>
      </c>
      <c r="F38" s="222" t="s">
        <v>153</v>
      </c>
      <c r="G38" s="222" t="s">
        <v>147</v>
      </c>
      <c r="H38" s="222" t="s">
        <v>148</v>
      </c>
      <c r="I38" s="222" t="s">
        <v>154</v>
      </c>
      <c r="J38" s="222" t="s">
        <v>155</v>
      </c>
      <c r="K38" s="222" t="s">
        <v>348</v>
      </c>
      <c r="L38" s="222" t="s">
        <v>156</v>
      </c>
      <c r="M38" s="224" t="s">
        <v>116</v>
      </c>
      <c r="N38" s="224"/>
      <c r="O38" s="224"/>
      <c r="P38" s="224"/>
      <c r="Q38" s="230"/>
    </row>
    <row r="39" spans="3:21" x14ac:dyDescent="0.3">
      <c r="C39" s="227"/>
      <c r="D39" s="223"/>
      <c r="E39" s="225"/>
      <c r="F39" s="223"/>
      <c r="G39" s="223"/>
      <c r="H39" s="223"/>
      <c r="I39" s="223"/>
      <c r="J39" s="223"/>
      <c r="K39" s="223"/>
      <c r="L39" s="223"/>
      <c r="M39" s="224" t="s">
        <v>117</v>
      </c>
      <c r="N39" s="224"/>
      <c r="O39" s="224" t="s">
        <v>118</v>
      </c>
      <c r="P39" s="224"/>
      <c r="Q39" s="230"/>
    </row>
    <row r="40" spans="3:21" x14ac:dyDescent="0.3">
      <c r="C40" s="228"/>
      <c r="D40" s="223"/>
      <c r="E40" s="225"/>
      <c r="F40" s="223"/>
      <c r="G40" s="223"/>
      <c r="H40" s="223"/>
      <c r="I40" s="223"/>
      <c r="J40" s="223"/>
      <c r="K40" s="223"/>
      <c r="L40" s="223"/>
      <c r="M40" s="154" t="s">
        <v>119</v>
      </c>
      <c r="N40" s="154" t="s">
        <v>120</v>
      </c>
      <c r="O40" s="154" t="s">
        <v>119</v>
      </c>
      <c r="P40" s="154" t="s">
        <v>120</v>
      </c>
      <c r="Q40" s="231"/>
    </row>
    <row r="41" spans="3:21" x14ac:dyDescent="0.3">
      <c r="C41" s="151">
        <v>5</v>
      </c>
      <c r="D41" s="152">
        <v>7.6</v>
      </c>
      <c r="E41" s="2">
        <v>16</v>
      </c>
      <c r="F41" s="152">
        <v>16</v>
      </c>
      <c r="G41" s="152" t="s">
        <v>339</v>
      </c>
      <c r="H41" s="152" t="s">
        <v>346</v>
      </c>
      <c r="I41" s="152" t="s">
        <v>346</v>
      </c>
      <c r="J41" s="152">
        <v>12</v>
      </c>
      <c r="K41" s="152">
        <v>16</v>
      </c>
      <c r="L41" s="152" t="s">
        <v>121</v>
      </c>
      <c r="M41" s="152">
        <v>31</v>
      </c>
      <c r="N41" s="152">
        <v>4</v>
      </c>
      <c r="O41" s="152">
        <v>205</v>
      </c>
      <c r="P41" s="152">
        <v>3</v>
      </c>
      <c r="Q41" s="153" t="s">
        <v>122</v>
      </c>
    </row>
    <row r="42" spans="3:21" x14ac:dyDescent="0.3">
      <c r="C42" s="151">
        <v>10</v>
      </c>
      <c r="D42" s="152">
        <v>15</v>
      </c>
      <c r="E42" s="2">
        <v>25</v>
      </c>
      <c r="F42" s="152">
        <v>25</v>
      </c>
      <c r="G42" s="152" t="s">
        <v>123</v>
      </c>
      <c r="H42" s="152" t="s">
        <v>346</v>
      </c>
      <c r="I42" s="152" t="s">
        <v>346</v>
      </c>
      <c r="J42" s="152">
        <v>22</v>
      </c>
      <c r="K42" s="152">
        <v>25</v>
      </c>
      <c r="L42" s="152" t="s">
        <v>123</v>
      </c>
      <c r="M42" s="152">
        <v>15</v>
      </c>
      <c r="N42" s="152">
        <v>4</v>
      </c>
      <c r="O42" s="152">
        <v>102</v>
      </c>
      <c r="P42" s="152">
        <v>5</v>
      </c>
      <c r="Q42" s="153" t="s">
        <v>124</v>
      </c>
    </row>
    <row r="43" spans="3:21" x14ac:dyDescent="0.3">
      <c r="C43" s="151">
        <v>15</v>
      </c>
      <c r="D43" s="152">
        <v>22</v>
      </c>
      <c r="E43" s="2">
        <v>36</v>
      </c>
      <c r="F43" s="152">
        <v>40</v>
      </c>
      <c r="G43" s="152" t="s">
        <v>125</v>
      </c>
      <c r="H43" s="152" t="s">
        <v>346</v>
      </c>
      <c r="I43" s="152" t="s">
        <v>346</v>
      </c>
      <c r="J43" s="152">
        <v>32</v>
      </c>
      <c r="K43" s="152">
        <v>36</v>
      </c>
      <c r="L43" s="152" t="s">
        <v>125</v>
      </c>
      <c r="M43" s="152">
        <v>10</v>
      </c>
      <c r="N43" s="152">
        <v>6</v>
      </c>
      <c r="O43" s="152">
        <v>68</v>
      </c>
      <c r="P43" s="152">
        <v>8</v>
      </c>
      <c r="Q43" s="153" t="s">
        <v>126</v>
      </c>
    </row>
    <row r="44" spans="3:21" x14ac:dyDescent="0.3">
      <c r="C44" s="151">
        <v>20</v>
      </c>
      <c r="D44" s="152">
        <v>29</v>
      </c>
      <c r="E44" s="2">
        <v>50</v>
      </c>
      <c r="F44" s="152">
        <v>50</v>
      </c>
      <c r="G44" s="152" t="s">
        <v>130</v>
      </c>
      <c r="H44" s="152" t="s">
        <v>346</v>
      </c>
      <c r="I44" s="152" t="s">
        <v>346</v>
      </c>
      <c r="J44" s="152">
        <v>45</v>
      </c>
      <c r="K44" s="152">
        <v>50</v>
      </c>
      <c r="L44" s="152" t="s">
        <v>130</v>
      </c>
      <c r="M44" s="12">
        <v>6.8</v>
      </c>
      <c r="N44" s="152">
        <v>6</v>
      </c>
      <c r="O44" s="152">
        <v>51</v>
      </c>
      <c r="P44" s="152">
        <v>10</v>
      </c>
      <c r="Q44" s="153" t="s">
        <v>127</v>
      </c>
    </row>
    <row r="45" spans="3:21" x14ac:dyDescent="0.3">
      <c r="C45" s="151">
        <v>25</v>
      </c>
      <c r="D45" s="152">
        <v>36</v>
      </c>
      <c r="E45" s="2">
        <v>63</v>
      </c>
      <c r="F45" s="152">
        <v>63</v>
      </c>
      <c r="G45" s="152" t="s">
        <v>130</v>
      </c>
      <c r="H45" s="152" t="s">
        <v>131</v>
      </c>
      <c r="I45" s="152" t="s">
        <v>131</v>
      </c>
      <c r="J45" s="152">
        <v>63</v>
      </c>
      <c r="K45" s="152">
        <v>63</v>
      </c>
      <c r="L45" s="152" t="s">
        <v>130</v>
      </c>
      <c r="M45" s="12">
        <v>1.5</v>
      </c>
      <c r="N45" s="152">
        <v>6</v>
      </c>
      <c r="O45" s="152">
        <v>41</v>
      </c>
      <c r="P45" s="152">
        <v>12</v>
      </c>
      <c r="Q45" s="153" t="s">
        <v>128</v>
      </c>
    </row>
    <row r="46" spans="3:21" x14ac:dyDescent="0.3">
      <c r="C46" s="151">
        <v>30</v>
      </c>
      <c r="D46" s="152">
        <v>43</v>
      </c>
      <c r="E46" s="2">
        <v>80</v>
      </c>
      <c r="F46" s="152">
        <v>80</v>
      </c>
      <c r="G46" s="152" t="s">
        <v>133</v>
      </c>
      <c r="H46" s="152" t="s">
        <v>131</v>
      </c>
      <c r="I46" s="152" t="s">
        <v>131</v>
      </c>
      <c r="J46" s="152">
        <v>63</v>
      </c>
      <c r="K46" s="152">
        <v>80</v>
      </c>
      <c r="L46" s="152" t="s">
        <v>133</v>
      </c>
      <c r="M46" s="12">
        <v>1.5</v>
      </c>
      <c r="N46" s="152">
        <v>6</v>
      </c>
      <c r="O46" s="152">
        <v>34</v>
      </c>
      <c r="P46" s="152">
        <v>15</v>
      </c>
      <c r="Q46" s="153" t="s">
        <v>129</v>
      </c>
    </row>
    <row r="47" spans="3:21" x14ac:dyDescent="0.3">
      <c r="C47" s="151">
        <v>40</v>
      </c>
      <c r="D47" s="152">
        <v>58</v>
      </c>
      <c r="E47" s="2">
        <v>100</v>
      </c>
      <c r="F47" s="152">
        <v>100</v>
      </c>
      <c r="G47" s="152" t="s">
        <v>135</v>
      </c>
      <c r="H47" s="152" t="s">
        <v>131</v>
      </c>
      <c r="I47" s="152" t="s">
        <v>131</v>
      </c>
      <c r="J47" s="152">
        <v>85</v>
      </c>
      <c r="K47" s="152">
        <v>100</v>
      </c>
      <c r="L47" s="152" t="s">
        <v>135</v>
      </c>
      <c r="M47" s="12">
        <v>1.5</v>
      </c>
      <c r="N47" s="152">
        <v>6</v>
      </c>
      <c r="O47" s="152">
        <v>25</v>
      </c>
      <c r="P47" s="152">
        <v>20</v>
      </c>
      <c r="Q47" s="153" t="s">
        <v>132</v>
      </c>
    </row>
    <row r="48" spans="3:21" x14ac:dyDescent="0.3">
      <c r="C48" s="151">
        <v>50</v>
      </c>
      <c r="D48" s="152">
        <v>72</v>
      </c>
      <c r="E48" s="2">
        <v>125</v>
      </c>
      <c r="F48" s="152">
        <v>125</v>
      </c>
      <c r="G48" s="152" t="s">
        <v>136</v>
      </c>
      <c r="H48" s="152" t="s">
        <v>131</v>
      </c>
      <c r="I48" s="152" t="s">
        <v>131</v>
      </c>
      <c r="J48" s="152">
        <v>110</v>
      </c>
      <c r="K48" s="152">
        <v>125</v>
      </c>
      <c r="L48" s="152" t="s">
        <v>136</v>
      </c>
      <c r="M48" s="12">
        <v>1.5</v>
      </c>
      <c r="N48" s="152">
        <v>6</v>
      </c>
      <c r="O48" s="152">
        <v>20</v>
      </c>
      <c r="P48" s="152">
        <v>25</v>
      </c>
      <c r="Q48" s="153" t="s">
        <v>134</v>
      </c>
    </row>
    <row r="49" spans="3:17" ht="15.6" customHeight="1" x14ac:dyDescent="0.3">
      <c r="C49" s="151">
        <v>60</v>
      </c>
      <c r="D49" s="152">
        <v>87</v>
      </c>
      <c r="E49" s="2">
        <v>160</v>
      </c>
      <c r="F49" s="152">
        <v>160</v>
      </c>
      <c r="G49" s="152" t="s">
        <v>340</v>
      </c>
      <c r="H49" s="152" t="s">
        <v>131</v>
      </c>
      <c r="I49" s="152" t="s">
        <v>131</v>
      </c>
      <c r="J49" s="152">
        <v>140</v>
      </c>
      <c r="K49" s="152">
        <v>160</v>
      </c>
      <c r="L49" s="152" t="s">
        <v>137</v>
      </c>
      <c r="M49" s="152">
        <v>1</v>
      </c>
      <c r="N49" s="152">
        <v>12</v>
      </c>
      <c r="O49" s="152">
        <v>17</v>
      </c>
      <c r="P49" s="152">
        <v>30</v>
      </c>
      <c r="Q49" s="153" t="s">
        <v>349</v>
      </c>
    </row>
    <row r="50" spans="3:17" x14ac:dyDescent="0.3">
      <c r="C50" s="151">
        <v>80</v>
      </c>
      <c r="D50" s="152">
        <v>115</v>
      </c>
      <c r="E50" s="2">
        <v>200</v>
      </c>
      <c r="F50" s="2">
        <v>200</v>
      </c>
      <c r="G50" s="152" t="s">
        <v>341</v>
      </c>
      <c r="H50" s="152" t="s">
        <v>131</v>
      </c>
      <c r="I50" s="152" t="s">
        <v>131</v>
      </c>
      <c r="J50" s="152">
        <v>170</v>
      </c>
      <c r="K50" s="152">
        <v>200</v>
      </c>
      <c r="L50" s="152" t="s">
        <v>138</v>
      </c>
      <c r="M50" s="152">
        <v>1</v>
      </c>
      <c r="N50" s="152">
        <v>12</v>
      </c>
      <c r="O50" s="152">
        <v>14</v>
      </c>
      <c r="P50" s="152">
        <v>34</v>
      </c>
      <c r="Q50" s="153" t="s">
        <v>350</v>
      </c>
    </row>
    <row r="51" spans="3:17" x14ac:dyDescent="0.3">
      <c r="C51" s="151">
        <v>100</v>
      </c>
      <c r="D51" s="152">
        <v>144</v>
      </c>
      <c r="E51" s="2">
        <v>250</v>
      </c>
      <c r="F51" s="2">
        <v>250</v>
      </c>
      <c r="G51" s="152" t="s">
        <v>342</v>
      </c>
      <c r="H51" s="152" t="s">
        <v>131</v>
      </c>
      <c r="I51" s="152" t="s">
        <v>131</v>
      </c>
      <c r="J51" s="152">
        <v>210</v>
      </c>
      <c r="K51" s="152">
        <v>250</v>
      </c>
      <c r="L51" s="152" t="s">
        <v>139</v>
      </c>
      <c r="M51" s="152">
        <v>1</v>
      </c>
      <c r="N51" s="152">
        <v>12</v>
      </c>
      <c r="O51" s="152">
        <v>10</v>
      </c>
      <c r="P51" s="152">
        <v>50</v>
      </c>
      <c r="Q51" s="153" t="s">
        <v>351</v>
      </c>
    </row>
    <row r="52" spans="3:17" x14ac:dyDescent="0.3">
      <c r="C52" s="151">
        <v>125</v>
      </c>
      <c r="D52" s="152">
        <v>180</v>
      </c>
      <c r="E52" s="2">
        <v>315</v>
      </c>
      <c r="F52" s="2">
        <v>315</v>
      </c>
      <c r="G52" s="152" t="s">
        <v>140</v>
      </c>
      <c r="H52" s="152" t="s">
        <v>131</v>
      </c>
      <c r="I52" s="152"/>
      <c r="J52" s="152"/>
      <c r="K52" s="152"/>
      <c r="L52" s="152"/>
      <c r="M52" s="152"/>
      <c r="N52" s="152"/>
      <c r="O52" s="152"/>
      <c r="P52" s="21"/>
      <c r="Q52" s="153"/>
    </row>
    <row r="53" spans="3:17" x14ac:dyDescent="0.3">
      <c r="C53" s="151">
        <v>150</v>
      </c>
      <c r="D53" s="152">
        <v>216</v>
      </c>
      <c r="E53" s="2">
        <v>400</v>
      </c>
      <c r="F53" s="2">
        <v>400</v>
      </c>
      <c r="G53" s="152" t="s">
        <v>141</v>
      </c>
      <c r="H53" s="152" t="s">
        <v>142</v>
      </c>
      <c r="I53" s="152"/>
      <c r="J53" s="152"/>
      <c r="K53" s="152"/>
      <c r="L53" s="152"/>
      <c r="M53" s="152"/>
      <c r="N53" s="152"/>
      <c r="O53" s="152"/>
      <c r="P53" s="21"/>
      <c r="Q53" s="153"/>
    </row>
    <row r="54" spans="3:17" ht="14.4" customHeight="1" x14ac:dyDescent="0.3">
      <c r="C54" s="151">
        <v>200</v>
      </c>
      <c r="D54" s="152">
        <v>288</v>
      </c>
      <c r="E54" s="2">
        <v>500</v>
      </c>
      <c r="F54" s="2">
        <v>500</v>
      </c>
      <c r="G54" s="152" t="s">
        <v>143</v>
      </c>
      <c r="H54" s="152" t="s">
        <v>142</v>
      </c>
      <c r="I54" s="152"/>
      <c r="J54" s="2"/>
      <c r="K54" s="152"/>
      <c r="L54" s="152"/>
      <c r="M54" s="152"/>
      <c r="N54" s="152"/>
      <c r="O54" s="152"/>
      <c r="P54" s="21"/>
      <c r="Q54" s="153"/>
    </row>
    <row r="55" spans="3:17" ht="14.4" customHeight="1" x14ac:dyDescent="0.3">
      <c r="C55" s="151">
        <v>250</v>
      </c>
      <c r="D55" s="152">
        <v>361</v>
      </c>
      <c r="E55" s="2">
        <v>630</v>
      </c>
      <c r="F55" s="2">
        <v>630</v>
      </c>
      <c r="G55" s="152" t="s">
        <v>343</v>
      </c>
      <c r="H55" s="152" t="s">
        <v>142</v>
      </c>
      <c r="I55" s="152"/>
      <c r="J55" s="2"/>
      <c r="K55" s="152"/>
      <c r="L55" s="152"/>
      <c r="M55" s="152"/>
      <c r="N55" s="152"/>
      <c r="O55" s="152"/>
      <c r="P55" s="21"/>
      <c r="Q55" s="153"/>
    </row>
    <row r="56" spans="3:17" ht="14.4" customHeight="1" x14ac:dyDescent="0.3">
      <c r="C56" s="151">
        <v>300</v>
      </c>
      <c r="D56" s="152">
        <v>433</v>
      </c>
      <c r="E56" s="2" t="s">
        <v>336</v>
      </c>
      <c r="F56" s="152">
        <v>800</v>
      </c>
      <c r="G56" s="152" t="s">
        <v>144</v>
      </c>
      <c r="H56" s="152" t="s">
        <v>142</v>
      </c>
      <c r="I56" s="152"/>
      <c r="J56" s="2"/>
      <c r="K56" s="152"/>
      <c r="L56" s="152"/>
      <c r="M56" s="152"/>
      <c r="N56" s="152"/>
      <c r="O56" s="152"/>
      <c r="P56" s="21"/>
      <c r="Q56" s="153"/>
    </row>
    <row r="57" spans="3:17" ht="14.4" customHeight="1" x14ac:dyDescent="0.3">
      <c r="C57" s="151">
        <v>350</v>
      </c>
      <c r="D57" s="152">
        <v>505</v>
      </c>
      <c r="E57" s="2" t="s">
        <v>337</v>
      </c>
      <c r="F57" s="152">
        <v>1000</v>
      </c>
      <c r="G57" s="152" t="s">
        <v>143</v>
      </c>
      <c r="H57" s="152" t="s">
        <v>142</v>
      </c>
      <c r="I57" s="152"/>
      <c r="J57" s="2"/>
      <c r="K57" s="152"/>
      <c r="L57" s="152"/>
      <c r="M57" s="152"/>
      <c r="N57" s="152"/>
      <c r="O57" s="152"/>
      <c r="P57" s="21"/>
      <c r="Q57" s="153"/>
    </row>
    <row r="58" spans="3:17" ht="14.4" customHeight="1" x14ac:dyDescent="0.3">
      <c r="C58" s="151">
        <v>400</v>
      </c>
      <c r="D58" s="152">
        <v>577</v>
      </c>
      <c r="E58" s="2" t="s">
        <v>337</v>
      </c>
      <c r="F58" s="152">
        <v>1000</v>
      </c>
      <c r="G58" s="152" t="s">
        <v>145</v>
      </c>
      <c r="H58" s="152" t="s">
        <v>142</v>
      </c>
      <c r="I58" s="152"/>
      <c r="J58" s="2"/>
      <c r="K58" s="152"/>
      <c r="L58" s="152"/>
      <c r="M58" s="152"/>
      <c r="N58" s="152"/>
      <c r="O58" s="152"/>
      <c r="P58" s="21"/>
      <c r="Q58" s="153"/>
    </row>
    <row r="59" spans="3:17" ht="14.4" customHeight="1" x14ac:dyDescent="0.3">
      <c r="C59" s="151">
        <v>450</v>
      </c>
      <c r="D59" s="152">
        <v>650</v>
      </c>
      <c r="E59" s="2" t="s">
        <v>338</v>
      </c>
      <c r="F59" s="152">
        <v>1250</v>
      </c>
      <c r="G59" s="152" t="s">
        <v>344</v>
      </c>
      <c r="H59" s="152" t="s">
        <v>347</v>
      </c>
      <c r="I59" s="152"/>
      <c r="J59" s="2"/>
      <c r="K59" s="152"/>
      <c r="L59" s="152"/>
      <c r="M59" s="152"/>
      <c r="N59" s="152"/>
      <c r="O59" s="152"/>
      <c r="P59" s="21"/>
      <c r="Q59" s="153"/>
    </row>
    <row r="60" spans="3:17" ht="14.4" customHeight="1" x14ac:dyDescent="0.3">
      <c r="C60" s="151">
        <v>500</v>
      </c>
      <c r="D60" s="152">
        <v>722</v>
      </c>
      <c r="E60" s="2" t="s">
        <v>338</v>
      </c>
      <c r="F60" s="152">
        <v>1250</v>
      </c>
      <c r="G60" s="152" t="s">
        <v>344</v>
      </c>
      <c r="H60" s="152" t="s">
        <v>347</v>
      </c>
      <c r="I60" s="152"/>
      <c r="J60" s="2"/>
      <c r="K60" s="152"/>
      <c r="L60" s="152"/>
      <c r="M60" s="152"/>
      <c r="N60" s="152"/>
      <c r="O60" s="152"/>
      <c r="P60" s="21"/>
      <c r="Q60" s="153"/>
    </row>
    <row r="61" spans="3:17" ht="14.4" customHeight="1" x14ac:dyDescent="0.3">
      <c r="C61" s="151">
        <v>550</v>
      </c>
      <c r="D61" s="152">
        <v>793</v>
      </c>
      <c r="E61" s="2" t="s">
        <v>337</v>
      </c>
      <c r="F61" s="152">
        <v>1600</v>
      </c>
      <c r="G61" s="152" t="s">
        <v>345</v>
      </c>
      <c r="H61" s="152" t="s">
        <v>347</v>
      </c>
      <c r="I61" s="152"/>
      <c r="J61" s="2"/>
      <c r="K61" s="152"/>
      <c r="L61" s="152"/>
      <c r="M61" s="152"/>
      <c r="N61" s="152"/>
      <c r="O61" s="152"/>
      <c r="P61" s="21"/>
      <c r="Q61" s="153"/>
    </row>
    <row r="62" spans="3:17" ht="14.4" customHeight="1" x14ac:dyDescent="0.3">
      <c r="C62" s="151">
        <v>600</v>
      </c>
      <c r="D62" s="152">
        <v>866</v>
      </c>
      <c r="E62" s="2" t="s">
        <v>337</v>
      </c>
      <c r="F62" s="152">
        <v>1600</v>
      </c>
      <c r="G62" s="152" t="s">
        <v>345</v>
      </c>
      <c r="H62" s="152" t="s">
        <v>347</v>
      </c>
      <c r="I62" s="152"/>
      <c r="J62" s="2"/>
      <c r="K62" s="152"/>
      <c r="L62" s="152"/>
      <c r="M62" s="152"/>
      <c r="N62" s="152"/>
      <c r="O62" s="152"/>
      <c r="P62" s="21"/>
      <c r="Q62" s="153"/>
    </row>
    <row r="63" spans="3:17" ht="16.2" thickBot="1" x14ac:dyDescent="0.35">
      <c r="C63" s="219" t="s">
        <v>146</v>
      </c>
      <c r="D63" s="220"/>
      <c r="E63" s="220"/>
      <c r="F63" s="220"/>
      <c r="G63" s="220"/>
      <c r="H63" s="220"/>
      <c r="I63" s="220"/>
      <c r="J63" s="220"/>
      <c r="K63" s="220"/>
      <c r="L63" s="220"/>
      <c r="M63" s="220"/>
      <c r="N63" s="220"/>
      <c r="O63" s="220"/>
      <c r="P63" s="220"/>
      <c r="Q63" s="221"/>
    </row>
  </sheetData>
  <mergeCells count="21">
    <mergeCell ref="C63:Q63"/>
    <mergeCell ref="L38:L40"/>
    <mergeCell ref="K38:K40"/>
    <mergeCell ref="J38:J40"/>
    <mergeCell ref="M38:P38"/>
    <mergeCell ref="M39:N39"/>
    <mergeCell ref="O39:P39"/>
    <mergeCell ref="D38:D40"/>
    <mergeCell ref="F38:F40"/>
    <mergeCell ref="G38:G40"/>
    <mergeCell ref="H38:H40"/>
    <mergeCell ref="I38:I40"/>
    <mergeCell ref="E38:E40"/>
    <mergeCell ref="C37:C40"/>
    <mergeCell ref="Q37:Q40"/>
    <mergeCell ref="C2:U3"/>
    <mergeCell ref="D37:H37"/>
    <mergeCell ref="I37:P37"/>
    <mergeCell ref="C6:C7"/>
    <mergeCell ref="C4:U5"/>
    <mergeCell ref="C35:Q36"/>
  </mergeCells>
  <pageMargins left="0.70866141732283472" right="0.70866141732283472" top="0.74803149606299213" bottom="0.74803149606299213" header="0.31496062992125984" footer="0.31496062992125984"/>
  <pageSetup paperSize="9" scale="50" fitToHeight="0" orientation="portrait" horizontalDpi="4294967293"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78"/>
  <sheetViews>
    <sheetView topLeftCell="A46" workbookViewId="0">
      <selection activeCell="P72" sqref="P72"/>
    </sheetView>
  </sheetViews>
  <sheetFormatPr defaultRowHeight="14.4" x14ac:dyDescent="0.3"/>
  <cols>
    <col min="1" max="1" width="2.6640625" customWidth="1"/>
    <col min="2" max="2" width="10.109375" customWidth="1"/>
    <col min="3" max="11" width="8.77734375" customWidth="1"/>
    <col min="12" max="12" width="8.77734375" style="129" customWidth="1"/>
    <col min="13" max="13" width="8.77734375" customWidth="1"/>
    <col min="15" max="15" width="23.33203125" customWidth="1"/>
    <col min="16" max="16" width="15.44140625" customWidth="1"/>
    <col min="17" max="17" width="15" customWidth="1"/>
    <col min="18" max="18" width="8.88671875" customWidth="1"/>
    <col min="256" max="256" width="2.6640625" customWidth="1"/>
    <col min="257" max="257" width="10.109375" customWidth="1"/>
    <col min="258" max="268" width="8.77734375" customWidth="1"/>
    <col min="512" max="512" width="2.6640625" customWidth="1"/>
    <col min="513" max="513" width="10.109375" customWidth="1"/>
    <col min="514" max="524" width="8.77734375" customWidth="1"/>
    <col min="768" max="768" width="2.6640625" customWidth="1"/>
    <col min="769" max="769" width="10.109375" customWidth="1"/>
    <col min="770" max="780" width="8.77734375" customWidth="1"/>
    <col min="1024" max="1024" width="2.6640625" customWidth="1"/>
    <col min="1025" max="1025" width="10.109375" customWidth="1"/>
    <col min="1026" max="1036" width="8.77734375" customWidth="1"/>
    <col min="1280" max="1280" width="2.6640625" customWidth="1"/>
    <col min="1281" max="1281" width="10.109375" customWidth="1"/>
    <col min="1282" max="1292" width="8.77734375" customWidth="1"/>
    <col min="1536" max="1536" width="2.6640625" customWidth="1"/>
    <col min="1537" max="1537" width="10.109375" customWidth="1"/>
    <col min="1538" max="1548" width="8.77734375" customWidth="1"/>
    <col min="1792" max="1792" width="2.6640625" customWidth="1"/>
    <col min="1793" max="1793" width="10.109375" customWidth="1"/>
    <col min="1794" max="1804" width="8.77734375" customWidth="1"/>
    <col min="2048" max="2048" width="2.6640625" customWidth="1"/>
    <col min="2049" max="2049" width="10.109375" customWidth="1"/>
    <col min="2050" max="2060" width="8.77734375" customWidth="1"/>
    <col min="2304" max="2304" width="2.6640625" customWidth="1"/>
    <col min="2305" max="2305" width="10.109375" customWidth="1"/>
    <col min="2306" max="2316" width="8.77734375" customWidth="1"/>
    <col min="2560" max="2560" width="2.6640625" customWidth="1"/>
    <col min="2561" max="2561" width="10.109375" customWidth="1"/>
    <col min="2562" max="2572" width="8.77734375" customWidth="1"/>
    <col min="2816" max="2816" width="2.6640625" customWidth="1"/>
    <col min="2817" max="2817" width="10.109375" customWidth="1"/>
    <col min="2818" max="2828" width="8.77734375" customWidth="1"/>
    <col min="3072" max="3072" width="2.6640625" customWidth="1"/>
    <col min="3073" max="3073" width="10.109375" customWidth="1"/>
    <col min="3074" max="3084" width="8.77734375" customWidth="1"/>
    <col min="3328" max="3328" width="2.6640625" customWidth="1"/>
    <col min="3329" max="3329" width="10.109375" customWidth="1"/>
    <col min="3330" max="3340" width="8.77734375" customWidth="1"/>
    <col min="3584" max="3584" width="2.6640625" customWidth="1"/>
    <col min="3585" max="3585" width="10.109375" customWidth="1"/>
    <col min="3586" max="3596" width="8.77734375" customWidth="1"/>
    <col min="3840" max="3840" width="2.6640625" customWidth="1"/>
    <col min="3841" max="3841" width="10.109375" customWidth="1"/>
    <col min="3842" max="3852" width="8.77734375" customWidth="1"/>
    <col min="4096" max="4096" width="2.6640625" customWidth="1"/>
    <col min="4097" max="4097" width="10.109375" customWidth="1"/>
    <col min="4098" max="4108" width="8.77734375" customWidth="1"/>
    <col min="4352" max="4352" width="2.6640625" customWidth="1"/>
    <col min="4353" max="4353" width="10.109375" customWidth="1"/>
    <col min="4354" max="4364" width="8.77734375" customWidth="1"/>
    <col min="4608" max="4608" width="2.6640625" customWidth="1"/>
    <col min="4609" max="4609" width="10.109375" customWidth="1"/>
    <col min="4610" max="4620" width="8.77734375" customWidth="1"/>
    <col min="4864" max="4864" width="2.6640625" customWidth="1"/>
    <col min="4865" max="4865" width="10.109375" customWidth="1"/>
    <col min="4866" max="4876" width="8.77734375" customWidth="1"/>
    <col min="5120" max="5120" width="2.6640625" customWidth="1"/>
    <col min="5121" max="5121" width="10.109375" customWidth="1"/>
    <col min="5122" max="5132" width="8.77734375" customWidth="1"/>
    <col min="5376" max="5376" width="2.6640625" customWidth="1"/>
    <col min="5377" max="5377" width="10.109375" customWidth="1"/>
    <col min="5378" max="5388" width="8.77734375" customWidth="1"/>
    <col min="5632" max="5632" width="2.6640625" customWidth="1"/>
    <col min="5633" max="5633" width="10.109375" customWidth="1"/>
    <col min="5634" max="5644" width="8.77734375" customWidth="1"/>
    <col min="5888" max="5888" width="2.6640625" customWidth="1"/>
    <col min="5889" max="5889" width="10.109375" customWidth="1"/>
    <col min="5890" max="5900" width="8.77734375" customWidth="1"/>
    <col min="6144" max="6144" width="2.6640625" customWidth="1"/>
    <col min="6145" max="6145" width="10.109375" customWidth="1"/>
    <col min="6146" max="6156" width="8.77734375" customWidth="1"/>
    <col min="6400" max="6400" width="2.6640625" customWidth="1"/>
    <col min="6401" max="6401" width="10.109375" customWidth="1"/>
    <col min="6402" max="6412" width="8.77734375" customWidth="1"/>
    <col min="6656" max="6656" width="2.6640625" customWidth="1"/>
    <col min="6657" max="6657" width="10.109375" customWidth="1"/>
    <col min="6658" max="6668" width="8.77734375" customWidth="1"/>
    <col min="6912" max="6912" width="2.6640625" customWidth="1"/>
    <col min="6913" max="6913" width="10.109375" customWidth="1"/>
    <col min="6914" max="6924" width="8.77734375" customWidth="1"/>
    <col min="7168" max="7168" width="2.6640625" customWidth="1"/>
    <col min="7169" max="7169" width="10.109375" customWidth="1"/>
    <col min="7170" max="7180" width="8.77734375" customWidth="1"/>
    <col min="7424" max="7424" width="2.6640625" customWidth="1"/>
    <col min="7425" max="7425" width="10.109375" customWidth="1"/>
    <col min="7426" max="7436" width="8.77734375" customWidth="1"/>
    <col min="7680" max="7680" width="2.6640625" customWidth="1"/>
    <col min="7681" max="7681" width="10.109375" customWidth="1"/>
    <col min="7682" max="7692" width="8.77734375" customWidth="1"/>
    <col min="7936" max="7936" width="2.6640625" customWidth="1"/>
    <col min="7937" max="7937" width="10.109375" customWidth="1"/>
    <col min="7938" max="7948" width="8.77734375" customWidth="1"/>
    <col min="8192" max="8192" width="2.6640625" customWidth="1"/>
    <col min="8193" max="8193" width="10.109375" customWidth="1"/>
    <col min="8194" max="8204" width="8.77734375" customWidth="1"/>
    <col min="8448" max="8448" width="2.6640625" customWidth="1"/>
    <col min="8449" max="8449" width="10.109375" customWidth="1"/>
    <col min="8450" max="8460" width="8.77734375" customWidth="1"/>
    <col min="8704" max="8704" width="2.6640625" customWidth="1"/>
    <col min="8705" max="8705" width="10.109375" customWidth="1"/>
    <col min="8706" max="8716" width="8.77734375" customWidth="1"/>
    <col min="8960" max="8960" width="2.6640625" customWidth="1"/>
    <col min="8961" max="8961" width="10.109375" customWidth="1"/>
    <col min="8962" max="8972" width="8.77734375" customWidth="1"/>
    <col min="9216" max="9216" width="2.6640625" customWidth="1"/>
    <col min="9217" max="9217" width="10.109375" customWidth="1"/>
    <col min="9218" max="9228" width="8.77734375" customWidth="1"/>
    <col min="9472" max="9472" width="2.6640625" customWidth="1"/>
    <col min="9473" max="9473" width="10.109375" customWidth="1"/>
    <col min="9474" max="9484" width="8.77734375" customWidth="1"/>
    <col min="9728" max="9728" width="2.6640625" customWidth="1"/>
    <col min="9729" max="9729" width="10.109375" customWidth="1"/>
    <col min="9730" max="9740" width="8.77734375" customWidth="1"/>
    <col min="9984" max="9984" width="2.6640625" customWidth="1"/>
    <col min="9985" max="9985" width="10.109375" customWidth="1"/>
    <col min="9986" max="9996" width="8.77734375" customWidth="1"/>
    <col min="10240" max="10240" width="2.6640625" customWidth="1"/>
    <col min="10241" max="10241" width="10.109375" customWidth="1"/>
    <col min="10242" max="10252" width="8.77734375" customWidth="1"/>
    <col min="10496" max="10496" width="2.6640625" customWidth="1"/>
    <col min="10497" max="10497" width="10.109375" customWidth="1"/>
    <col min="10498" max="10508" width="8.77734375" customWidth="1"/>
    <col min="10752" max="10752" width="2.6640625" customWidth="1"/>
    <col min="10753" max="10753" width="10.109375" customWidth="1"/>
    <col min="10754" max="10764" width="8.77734375" customWidth="1"/>
    <col min="11008" max="11008" width="2.6640625" customWidth="1"/>
    <col min="11009" max="11009" width="10.109375" customWidth="1"/>
    <col min="11010" max="11020" width="8.77734375" customWidth="1"/>
    <col min="11264" max="11264" width="2.6640625" customWidth="1"/>
    <col min="11265" max="11265" width="10.109375" customWidth="1"/>
    <col min="11266" max="11276" width="8.77734375" customWidth="1"/>
    <col min="11520" max="11520" width="2.6640625" customWidth="1"/>
    <col min="11521" max="11521" width="10.109375" customWidth="1"/>
    <col min="11522" max="11532" width="8.77734375" customWidth="1"/>
    <col min="11776" max="11776" width="2.6640625" customWidth="1"/>
    <col min="11777" max="11777" width="10.109375" customWidth="1"/>
    <col min="11778" max="11788" width="8.77734375" customWidth="1"/>
    <col min="12032" max="12032" width="2.6640625" customWidth="1"/>
    <col min="12033" max="12033" width="10.109375" customWidth="1"/>
    <col min="12034" max="12044" width="8.77734375" customWidth="1"/>
    <col min="12288" max="12288" width="2.6640625" customWidth="1"/>
    <col min="12289" max="12289" width="10.109375" customWidth="1"/>
    <col min="12290" max="12300" width="8.77734375" customWidth="1"/>
    <col min="12544" max="12544" width="2.6640625" customWidth="1"/>
    <col min="12545" max="12545" width="10.109375" customWidth="1"/>
    <col min="12546" max="12556" width="8.77734375" customWidth="1"/>
    <col min="12800" max="12800" width="2.6640625" customWidth="1"/>
    <col min="12801" max="12801" width="10.109375" customWidth="1"/>
    <col min="12802" max="12812" width="8.77734375" customWidth="1"/>
    <col min="13056" max="13056" width="2.6640625" customWidth="1"/>
    <col min="13057" max="13057" width="10.109375" customWidth="1"/>
    <col min="13058" max="13068" width="8.77734375" customWidth="1"/>
    <col min="13312" max="13312" width="2.6640625" customWidth="1"/>
    <col min="13313" max="13313" width="10.109375" customWidth="1"/>
    <col min="13314" max="13324" width="8.77734375" customWidth="1"/>
    <col min="13568" max="13568" width="2.6640625" customWidth="1"/>
    <col min="13569" max="13569" width="10.109375" customWidth="1"/>
    <col min="13570" max="13580" width="8.77734375" customWidth="1"/>
    <col min="13824" max="13824" width="2.6640625" customWidth="1"/>
    <col min="13825" max="13825" width="10.109375" customWidth="1"/>
    <col min="13826" max="13836" width="8.77734375" customWidth="1"/>
    <col min="14080" max="14080" width="2.6640625" customWidth="1"/>
    <col min="14081" max="14081" width="10.109375" customWidth="1"/>
    <col min="14082" max="14092" width="8.77734375" customWidth="1"/>
    <col min="14336" max="14336" width="2.6640625" customWidth="1"/>
    <col min="14337" max="14337" width="10.109375" customWidth="1"/>
    <col min="14338" max="14348" width="8.77734375" customWidth="1"/>
    <col min="14592" max="14592" width="2.6640625" customWidth="1"/>
    <col min="14593" max="14593" width="10.109375" customWidth="1"/>
    <col min="14594" max="14604" width="8.77734375" customWidth="1"/>
    <col min="14848" max="14848" width="2.6640625" customWidth="1"/>
    <col min="14849" max="14849" width="10.109375" customWidth="1"/>
    <col min="14850" max="14860" width="8.77734375" customWidth="1"/>
    <col min="15104" max="15104" width="2.6640625" customWidth="1"/>
    <col min="15105" max="15105" width="10.109375" customWidth="1"/>
    <col min="15106" max="15116" width="8.77734375" customWidth="1"/>
    <col min="15360" max="15360" width="2.6640625" customWidth="1"/>
    <col min="15361" max="15361" width="10.109375" customWidth="1"/>
    <col min="15362" max="15372" width="8.77734375" customWidth="1"/>
    <col min="15616" max="15616" width="2.6640625" customWidth="1"/>
    <col min="15617" max="15617" width="10.109375" customWidth="1"/>
    <col min="15618" max="15628" width="8.77734375" customWidth="1"/>
    <col min="15872" max="15872" width="2.6640625" customWidth="1"/>
    <col min="15873" max="15873" width="10.109375" customWidth="1"/>
    <col min="15874" max="15884" width="8.77734375" customWidth="1"/>
    <col min="16128" max="16128" width="2.6640625" customWidth="1"/>
    <col min="16129" max="16129" width="10.109375" customWidth="1"/>
    <col min="16130" max="16140" width="8.77734375" customWidth="1"/>
  </cols>
  <sheetData>
    <row r="1" spans="2:18" ht="15" thickBot="1" x14ac:dyDescent="0.35"/>
    <row r="2" spans="2:18" ht="30" customHeight="1" x14ac:dyDescent="0.3">
      <c r="B2" s="235" t="s">
        <v>297</v>
      </c>
      <c r="C2" s="236"/>
      <c r="D2" s="236"/>
      <c r="E2" s="236"/>
      <c r="F2" s="236"/>
      <c r="G2" s="236"/>
      <c r="H2" s="236"/>
      <c r="I2" s="236"/>
      <c r="J2" s="236"/>
      <c r="K2" s="236"/>
      <c r="L2" s="236"/>
      <c r="M2" s="237"/>
      <c r="N2" s="22"/>
      <c r="O2" s="285" t="s">
        <v>326</v>
      </c>
      <c r="P2" s="285"/>
      <c r="Q2" s="285"/>
      <c r="R2" s="285"/>
    </row>
    <row r="3" spans="2:18" s="23" customFormat="1" ht="13.05" customHeight="1" x14ac:dyDescent="0.3">
      <c r="B3" s="232" t="s">
        <v>159</v>
      </c>
      <c r="C3" s="233"/>
      <c r="D3" s="233"/>
      <c r="E3" s="233"/>
      <c r="F3" s="233"/>
      <c r="G3" s="233"/>
      <c r="H3" s="233"/>
      <c r="I3" s="233"/>
      <c r="J3" s="233"/>
      <c r="K3" s="233"/>
      <c r="L3" s="233"/>
      <c r="M3" s="234"/>
      <c r="N3" s="24"/>
      <c r="O3" s="141" t="s">
        <v>298</v>
      </c>
      <c r="P3" s="146">
        <v>30</v>
      </c>
      <c r="Q3" s="141"/>
      <c r="R3" s="141"/>
    </row>
    <row r="4" spans="2:18" s="23" customFormat="1" ht="13.05" customHeight="1" x14ac:dyDescent="0.3">
      <c r="B4" s="238" t="s">
        <v>160</v>
      </c>
      <c r="C4" s="239"/>
      <c r="D4" s="239"/>
      <c r="E4" s="239"/>
      <c r="F4" s="239"/>
      <c r="G4" s="239"/>
      <c r="H4" s="239"/>
      <c r="I4" s="239"/>
      <c r="J4" s="239"/>
      <c r="K4" s="239"/>
      <c r="L4" s="239"/>
      <c r="M4" s="240"/>
      <c r="N4" s="24"/>
      <c r="O4" s="141" t="s">
        <v>299</v>
      </c>
      <c r="P4" s="147">
        <f>P13</f>
        <v>200</v>
      </c>
      <c r="Q4" s="141"/>
      <c r="R4" s="141"/>
    </row>
    <row r="5" spans="2:18" s="23" customFormat="1" ht="13.05" customHeight="1" x14ac:dyDescent="0.3">
      <c r="B5" s="232" t="s">
        <v>161</v>
      </c>
      <c r="C5" s="233"/>
      <c r="D5" s="233"/>
      <c r="E5" s="233"/>
      <c r="F5" s="233"/>
      <c r="G5" s="233"/>
      <c r="H5" s="233"/>
      <c r="I5" s="233"/>
      <c r="J5" s="233"/>
      <c r="K5" s="233"/>
      <c r="L5" s="233"/>
      <c r="M5" s="234"/>
      <c r="N5" s="24"/>
      <c r="O5" s="141" t="s">
        <v>300</v>
      </c>
      <c r="P5" s="147">
        <f>P4+50</f>
        <v>250</v>
      </c>
      <c r="Q5" s="141"/>
      <c r="R5" s="141"/>
    </row>
    <row r="6" spans="2:18" s="23" customFormat="1" ht="13.05" customHeight="1" x14ac:dyDescent="0.3">
      <c r="B6" s="232" t="s">
        <v>162</v>
      </c>
      <c r="C6" s="233"/>
      <c r="D6" s="233"/>
      <c r="E6" s="233"/>
      <c r="F6" s="233"/>
      <c r="G6" s="233"/>
      <c r="H6" s="233"/>
      <c r="I6" s="233"/>
      <c r="J6" s="233"/>
      <c r="K6" s="233"/>
      <c r="L6" s="233"/>
      <c r="M6" s="234"/>
      <c r="N6" s="24"/>
      <c r="O6" s="141" t="s">
        <v>301</v>
      </c>
      <c r="P6" s="146">
        <v>50</v>
      </c>
      <c r="Q6" s="141"/>
      <c r="R6" s="141"/>
    </row>
    <row r="7" spans="2:18" s="23" customFormat="1" ht="13.05" customHeight="1" x14ac:dyDescent="0.3">
      <c r="B7" s="232" t="s">
        <v>163</v>
      </c>
      <c r="C7" s="233"/>
      <c r="D7" s="233"/>
      <c r="E7" s="233"/>
      <c r="F7" s="233"/>
      <c r="G7" s="233"/>
      <c r="H7" s="233"/>
      <c r="I7" s="233"/>
      <c r="J7" s="233"/>
      <c r="K7" s="233"/>
      <c r="L7" s="233"/>
      <c r="M7" s="234"/>
      <c r="N7" s="24"/>
      <c r="O7" s="141" t="s">
        <v>302</v>
      </c>
      <c r="P7" s="146">
        <v>35</v>
      </c>
      <c r="Q7" s="141"/>
      <c r="R7" s="141"/>
    </row>
    <row r="8" spans="2:18" s="23" customFormat="1" ht="13.05" customHeight="1" x14ac:dyDescent="0.3">
      <c r="B8" s="232" t="s">
        <v>164</v>
      </c>
      <c r="C8" s="233"/>
      <c r="D8" s="233"/>
      <c r="E8" s="233"/>
      <c r="F8" s="233"/>
      <c r="G8" s="233"/>
      <c r="H8" s="233"/>
      <c r="I8" s="233"/>
      <c r="J8" s="233"/>
      <c r="K8" s="233"/>
      <c r="L8" s="233"/>
      <c r="M8" s="234"/>
      <c r="N8" s="24"/>
      <c r="O8" s="141" t="s">
        <v>303</v>
      </c>
      <c r="P8" s="146">
        <v>50</v>
      </c>
      <c r="Q8" s="141"/>
      <c r="R8" s="141"/>
    </row>
    <row r="9" spans="2:18" s="23" customFormat="1" ht="13.05" customHeight="1" x14ac:dyDescent="0.3">
      <c r="B9" s="241" t="s">
        <v>330</v>
      </c>
      <c r="C9" s="233"/>
      <c r="D9" s="233"/>
      <c r="E9" s="233"/>
      <c r="F9" s="233"/>
      <c r="G9" s="233"/>
      <c r="H9" s="233"/>
      <c r="I9" s="233"/>
      <c r="J9" s="233"/>
      <c r="K9" s="233"/>
      <c r="L9" s="233"/>
      <c r="M9" s="234"/>
      <c r="N9" s="24"/>
      <c r="O9" s="141" t="s">
        <v>308</v>
      </c>
      <c r="P9" s="146">
        <v>15</v>
      </c>
      <c r="Q9" s="141"/>
      <c r="R9" s="141"/>
    </row>
    <row r="10" spans="2:18" s="23" customFormat="1" ht="13.05" customHeight="1" x14ac:dyDescent="0.3">
      <c r="B10" s="232" t="s">
        <v>165</v>
      </c>
      <c r="C10" s="233"/>
      <c r="D10" s="233"/>
      <c r="E10" s="233"/>
      <c r="F10" s="233"/>
      <c r="G10" s="233"/>
      <c r="H10" s="233"/>
      <c r="I10" s="233"/>
      <c r="J10" s="233"/>
      <c r="K10" s="233"/>
      <c r="L10" s="233"/>
      <c r="M10" s="234"/>
      <c r="N10" s="24"/>
      <c r="O10" s="141" t="s">
        <v>309</v>
      </c>
      <c r="P10" s="146">
        <v>22.5</v>
      </c>
      <c r="Q10" s="141"/>
      <c r="R10" s="141"/>
    </row>
    <row r="11" spans="2:18" s="23" customFormat="1" ht="13.05" customHeight="1" x14ac:dyDescent="0.3">
      <c r="B11" s="232" t="s">
        <v>166</v>
      </c>
      <c r="C11" s="233"/>
      <c r="D11" s="233"/>
      <c r="E11" s="233"/>
      <c r="F11" s="233"/>
      <c r="G11" s="233"/>
      <c r="H11" s="233"/>
      <c r="I11" s="233"/>
      <c r="J11" s="233"/>
      <c r="K11" s="233"/>
      <c r="L11" s="233"/>
      <c r="M11" s="234"/>
      <c r="N11" s="24"/>
      <c r="O11" s="141" t="s">
        <v>304</v>
      </c>
      <c r="P11" s="146">
        <v>45</v>
      </c>
      <c r="Q11" s="141"/>
      <c r="R11" s="141"/>
    </row>
    <row r="12" spans="2:18" s="23" customFormat="1" ht="13.05" customHeight="1" x14ac:dyDescent="0.3">
      <c r="B12" s="242" t="s">
        <v>167</v>
      </c>
      <c r="C12" s="243"/>
      <c r="D12" s="243"/>
      <c r="E12" s="243"/>
      <c r="F12" s="243"/>
      <c r="G12" s="243"/>
      <c r="H12" s="243"/>
      <c r="I12" s="243"/>
      <c r="J12" s="243"/>
      <c r="K12" s="243"/>
      <c r="L12" s="243"/>
      <c r="M12" s="244"/>
      <c r="N12" s="24"/>
      <c r="O12" s="141" t="s">
        <v>305</v>
      </c>
      <c r="P12" s="149">
        <v>3</v>
      </c>
      <c r="Q12" s="141" t="s">
        <v>310</v>
      </c>
      <c r="R12" s="149">
        <v>10</v>
      </c>
    </row>
    <row r="13" spans="2:18" ht="16.5" customHeight="1" x14ac:dyDescent="0.3">
      <c r="B13" s="265" t="s">
        <v>168</v>
      </c>
      <c r="C13" s="268" t="s">
        <v>169</v>
      </c>
      <c r="D13" s="268"/>
      <c r="E13" s="268"/>
      <c r="F13" s="268"/>
      <c r="G13" s="268"/>
      <c r="H13" s="269"/>
      <c r="I13" s="270" t="s">
        <v>170</v>
      </c>
      <c r="J13" s="268"/>
      <c r="K13" s="268"/>
      <c r="L13" s="268"/>
      <c r="M13" s="269"/>
      <c r="N13" s="22"/>
      <c r="O13" s="141" t="s">
        <v>306</v>
      </c>
      <c r="P13" s="147">
        <f>P12*P8+P6</f>
        <v>200</v>
      </c>
      <c r="Q13" s="142"/>
      <c r="R13" s="143"/>
    </row>
    <row r="14" spans="2:18" ht="12.75" customHeight="1" x14ac:dyDescent="0.3">
      <c r="B14" s="266"/>
      <c r="C14" s="271" t="s">
        <v>171</v>
      </c>
      <c r="D14" s="272"/>
      <c r="E14" s="272"/>
      <c r="F14" s="245" t="s">
        <v>172</v>
      </c>
      <c r="G14" s="249" t="s">
        <v>173</v>
      </c>
      <c r="H14" s="250"/>
      <c r="I14" s="280" t="s">
        <v>174</v>
      </c>
      <c r="J14" s="281"/>
      <c r="K14" s="245" t="s">
        <v>175</v>
      </c>
      <c r="L14" s="249" t="s">
        <v>176</v>
      </c>
      <c r="M14" s="250"/>
      <c r="N14" s="22"/>
      <c r="O14" s="144" t="s">
        <v>307</v>
      </c>
      <c r="P14" s="148">
        <f>R12*P10+45+10</f>
        <v>280</v>
      </c>
      <c r="Q14" s="142"/>
      <c r="R14" s="142"/>
    </row>
    <row r="15" spans="2:18" ht="51" customHeight="1" x14ac:dyDescent="0.3">
      <c r="B15" s="266"/>
      <c r="C15" s="273"/>
      <c r="D15" s="273"/>
      <c r="E15" s="273"/>
      <c r="F15" s="246"/>
      <c r="G15" s="251"/>
      <c r="H15" s="252"/>
      <c r="I15" s="282"/>
      <c r="J15" s="283"/>
      <c r="K15" s="246"/>
      <c r="L15" s="251"/>
      <c r="M15" s="252"/>
      <c r="N15" s="22"/>
      <c r="O15" s="142"/>
      <c r="P15" s="141" t="s">
        <v>315</v>
      </c>
      <c r="Q15" s="145" t="s">
        <v>314</v>
      </c>
      <c r="R15" s="142"/>
    </row>
    <row r="16" spans="2:18" ht="12.75" customHeight="1" x14ac:dyDescent="0.3">
      <c r="B16" s="266"/>
      <c r="C16" s="25" t="s">
        <v>177</v>
      </c>
      <c r="D16" s="26" t="s">
        <v>178</v>
      </c>
      <c r="E16" s="27" t="s">
        <v>179</v>
      </c>
      <c r="F16" s="247"/>
      <c r="G16" s="28" t="s">
        <v>180</v>
      </c>
      <c r="H16" s="29" t="s">
        <v>181</v>
      </c>
      <c r="I16" s="26" t="s">
        <v>177</v>
      </c>
      <c r="J16" s="26" t="s">
        <v>178</v>
      </c>
      <c r="K16" s="247"/>
      <c r="L16" s="130" t="s">
        <v>180</v>
      </c>
      <c r="M16" s="29" t="s">
        <v>181</v>
      </c>
      <c r="N16" s="22"/>
      <c r="O16" s="144" t="s">
        <v>311</v>
      </c>
      <c r="P16" s="148">
        <f>P14+20</f>
        <v>300</v>
      </c>
      <c r="Q16" s="148">
        <f>P3*2+10+10+120</f>
        <v>200</v>
      </c>
      <c r="R16" s="142"/>
    </row>
    <row r="17" spans="1:28" ht="25.2" customHeight="1" x14ac:dyDescent="0.3">
      <c r="B17" s="266"/>
      <c r="C17" s="30" t="s">
        <v>182</v>
      </c>
      <c r="D17" s="31" t="s">
        <v>183</v>
      </c>
      <c r="E17" s="32" t="s">
        <v>184</v>
      </c>
      <c r="F17" s="247"/>
      <c r="G17" s="28" t="s">
        <v>185</v>
      </c>
      <c r="H17" s="29" t="s">
        <v>186</v>
      </c>
      <c r="I17" s="31" t="s">
        <v>187</v>
      </c>
      <c r="J17" s="31" t="s">
        <v>184</v>
      </c>
      <c r="K17" s="247"/>
      <c r="L17" s="130" t="s">
        <v>316</v>
      </c>
      <c r="M17" s="29" t="s">
        <v>186</v>
      </c>
      <c r="N17" s="22"/>
      <c r="O17" s="144" t="s">
        <v>312</v>
      </c>
      <c r="P17" s="148">
        <f>P3+100+10</f>
        <v>140</v>
      </c>
      <c r="Q17" s="148">
        <f>P14+10+10</f>
        <v>300</v>
      </c>
      <c r="R17" s="142"/>
    </row>
    <row r="18" spans="1:28" ht="14.25" customHeight="1" thickBot="1" x14ac:dyDescent="0.35">
      <c r="B18" s="267"/>
      <c r="C18" s="91" t="s">
        <v>188</v>
      </c>
      <c r="D18" s="92" t="s">
        <v>189</v>
      </c>
      <c r="E18" s="93" t="s">
        <v>190</v>
      </c>
      <c r="F18" s="248"/>
      <c r="G18" s="33" t="s">
        <v>191</v>
      </c>
      <c r="H18" s="94" t="s">
        <v>192</v>
      </c>
      <c r="I18" s="92" t="s">
        <v>193</v>
      </c>
      <c r="J18" s="92" t="s">
        <v>190</v>
      </c>
      <c r="K18" s="248"/>
      <c r="L18" s="131" t="s">
        <v>191</v>
      </c>
      <c r="M18" s="95" t="s">
        <v>192</v>
      </c>
      <c r="N18" s="22"/>
      <c r="O18" s="144" t="s">
        <v>300</v>
      </c>
      <c r="P18" s="148">
        <f>P5</f>
        <v>250</v>
      </c>
      <c r="Q18" s="148">
        <f>P5</f>
        <v>250</v>
      </c>
      <c r="R18" s="142"/>
    </row>
    <row r="19" spans="1:28" ht="15.6" x14ac:dyDescent="0.3">
      <c r="B19" s="34">
        <v>2</v>
      </c>
      <c r="C19" s="35">
        <f t="shared" ref="C19:C37" si="0">B19*2-1</f>
        <v>3</v>
      </c>
      <c r="D19" s="36">
        <f t="shared" ref="D19:D37" si="1">B19*3-1</f>
        <v>5</v>
      </c>
      <c r="E19" s="36">
        <f>B19*4-1</f>
        <v>7</v>
      </c>
      <c r="F19" s="37">
        <f t="shared" ref="F19:F37" si="2">B19*15+55</f>
        <v>85</v>
      </c>
      <c r="G19" s="37">
        <f t="shared" ref="G19:G37" si="3">F19+20</f>
        <v>105</v>
      </c>
      <c r="H19" s="38">
        <v>75</v>
      </c>
      <c r="I19" s="36">
        <f t="shared" ref="I19:I37" si="4">B19*2</f>
        <v>4</v>
      </c>
      <c r="J19" s="36">
        <f>B19*3</f>
        <v>6</v>
      </c>
      <c r="K19" s="37">
        <f t="shared" ref="K19:K37" si="5">B19*22.5+55</f>
        <v>100</v>
      </c>
      <c r="L19" s="132">
        <f t="shared" ref="L19:L37" si="6">K19+20</f>
        <v>120</v>
      </c>
      <c r="M19" s="38">
        <v>75</v>
      </c>
      <c r="N19" s="22"/>
      <c r="O19" s="144" t="s">
        <v>313</v>
      </c>
      <c r="P19" s="148">
        <f>P12*R12</f>
        <v>30</v>
      </c>
      <c r="Q19" s="148">
        <f>2*P12*R12</f>
        <v>60</v>
      </c>
      <c r="R19" s="142"/>
    </row>
    <row r="20" spans="1:28" ht="15.6" x14ac:dyDescent="0.3">
      <c r="B20" s="39">
        <v>3</v>
      </c>
      <c r="C20" s="40">
        <f t="shared" si="0"/>
        <v>5</v>
      </c>
      <c r="D20" s="41">
        <f t="shared" si="1"/>
        <v>8</v>
      </c>
      <c r="E20" s="41">
        <f t="shared" ref="E20:E37" si="7">B20*4-1</f>
        <v>11</v>
      </c>
      <c r="F20" s="42">
        <f t="shared" si="2"/>
        <v>100</v>
      </c>
      <c r="G20" s="42">
        <f t="shared" si="3"/>
        <v>120</v>
      </c>
      <c r="H20" s="43">
        <v>75</v>
      </c>
      <c r="I20" s="41">
        <f t="shared" si="4"/>
        <v>6</v>
      </c>
      <c r="J20" s="41">
        <f t="shared" ref="J20:J37" si="8">B20*3</f>
        <v>9</v>
      </c>
      <c r="K20" s="42">
        <f t="shared" si="5"/>
        <v>122.5</v>
      </c>
      <c r="L20" s="133">
        <f t="shared" si="6"/>
        <v>142.5</v>
      </c>
      <c r="M20" s="43">
        <v>98</v>
      </c>
      <c r="N20" s="22"/>
      <c r="O20" s="288"/>
      <c r="P20" s="289"/>
      <c r="Q20" s="289"/>
      <c r="R20" s="290"/>
    </row>
    <row r="21" spans="1:28" ht="15.6" x14ac:dyDescent="0.3">
      <c r="B21" s="39">
        <v>4</v>
      </c>
      <c r="C21" s="40">
        <f t="shared" si="0"/>
        <v>7</v>
      </c>
      <c r="D21" s="41">
        <f t="shared" si="1"/>
        <v>11</v>
      </c>
      <c r="E21" s="41">
        <f t="shared" si="7"/>
        <v>15</v>
      </c>
      <c r="F21" s="42">
        <f t="shared" si="2"/>
        <v>115</v>
      </c>
      <c r="G21" s="42">
        <f t="shared" si="3"/>
        <v>135</v>
      </c>
      <c r="H21" s="43">
        <v>90</v>
      </c>
      <c r="I21" s="41">
        <f t="shared" si="4"/>
        <v>8</v>
      </c>
      <c r="J21" s="41">
        <f t="shared" si="8"/>
        <v>12</v>
      </c>
      <c r="K21" s="42">
        <f t="shared" si="5"/>
        <v>145</v>
      </c>
      <c r="L21" s="133">
        <f t="shared" si="6"/>
        <v>165</v>
      </c>
      <c r="M21" s="43">
        <v>98</v>
      </c>
      <c r="N21" s="22"/>
      <c r="O21" s="286" t="s">
        <v>322</v>
      </c>
      <c r="P21" s="286"/>
      <c r="Q21" s="286"/>
      <c r="R21" s="286"/>
    </row>
    <row r="22" spans="1:28" ht="15.6" x14ac:dyDescent="0.3">
      <c r="A22" s="44"/>
      <c r="B22" s="39">
        <v>5</v>
      </c>
      <c r="C22" s="40">
        <f t="shared" si="0"/>
        <v>9</v>
      </c>
      <c r="D22" s="41">
        <f t="shared" si="1"/>
        <v>14</v>
      </c>
      <c r="E22" s="41">
        <f t="shared" si="7"/>
        <v>19</v>
      </c>
      <c r="F22" s="42">
        <f>B22*15+55</f>
        <v>130</v>
      </c>
      <c r="G22" s="42">
        <f t="shared" si="3"/>
        <v>150</v>
      </c>
      <c r="H22" s="43">
        <v>90</v>
      </c>
      <c r="I22" s="41">
        <f t="shared" si="4"/>
        <v>10</v>
      </c>
      <c r="J22" s="41">
        <f t="shared" si="8"/>
        <v>15</v>
      </c>
      <c r="K22" s="42">
        <f t="shared" si="5"/>
        <v>167.5</v>
      </c>
      <c r="L22" s="133">
        <f t="shared" si="6"/>
        <v>187.5</v>
      </c>
      <c r="M22" s="43">
        <v>120</v>
      </c>
      <c r="N22" s="22"/>
      <c r="O22" s="287"/>
      <c r="P22" s="287"/>
      <c r="Q22" s="287"/>
      <c r="R22" s="287"/>
    </row>
    <row r="23" spans="1:28" ht="15.6" customHeight="1" x14ac:dyDescent="0.3">
      <c r="B23" s="39">
        <v>6</v>
      </c>
      <c r="C23" s="40">
        <f t="shared" si="0"/>
        <v>11</v>
      </c>
      <c r="D23" s="41">
        <f t="shared" si="1"/>
        <v>17</v>
      </c>
      <c r="E23" s="41">
        <f t="shared" si="7"/>
        <v>23</v>
      </c>
      <c r="F23" s="42">
        <f t="shared" si="2"/>
        <v>145</v>
      </c>
      <c r="G23" s="42">
        <f t="shared" si="3"/>
        <v>165</v>
      </c>
      <c r="H23" s="43">
        <v>105</v>
      </c>
      <c r="I23" s="41">
        <f t="shared" si="4"/>
        <v>12</v>
      </c>
      <c r="J23" s="41">
        <f t="shared" si="8"/>
        <v>18</v>
      </c>
      <c r="K23" s="42">
        <f t="shared" si="5"/>
        <v>190</v>
      </c>
      <c r="L23" s="133">
        <f t="shared" si="6"/>
        <v>210</v>
      </c>
      <c r="M23" s="43">
        <v>120</v>
      </c>
      <c r="N23" s="22"/>
      <c r="O23" s="294" t="s">
        <v>329</v>
      </c>
      <c r="P23" s="295"/>
      <c r="Q23" s="295"/>
      <c r="R23" s="296"/>
    </row>
    <row r="24" spans="1:28" ht="15.6" x14ac:dyDescent="0.3">
      <c r="B24" s="39">
        <v>7</v>
      </c>
      <c r="C24" s="40">
        <f t="shared" si="0"/>
        <v>13</v>
      </c>
      <c r="D24" s="41">
        <f t="shared" si="1"/>
        <v>20</v>
      </c>
      <c r="E24" s="41">
        <f t="shared" si="7"/>
        <v>27</v>
      </c>
      <c r="F24" s="42">
        <f t="shared" si="2"/>
        <v>160</v>
      </c>
      <c r="G24" s="42">
        <f t="shared" si="3"/>
        <v>180</v>
      </c>
      <c r="H24" s="43">
        <v>105</v>
      </c>
      <c r="I24" s="41">
        <f t="shared" si="4"/>
        <v>14</v>
      </c>
      <c r="J24" s="41">
        <f t="shared" si="8"/>
        <v>21</v>
      </c>
      <c r="K24" s="42">
        <f t="shared" si="5"/>
        <v>212.5</v>
      </c>
      <c r="L24" s="133">
        <f t="shared" si="6"/>
        <v>232.5</v>
      </c>
      <c r="M24" s="43">
        <v>143</v>
      </c>
      <c r="N24" s="22"/>
      <c r="O24" s="297"/>
      <c r="P24" s="298"/>
      <c r="Q24" s="298"/>
      <c r="R24" s="299"/>
    </row>
    <row r="25" spans="1:28" ht="15.6" customHeight="1" x14ac:dyDescent="0.3">
      <c r="B25" s="39">
        <v>8</v>
      </c>
      <c r="C25" s="40">
        <f t="shared" si="0"/>
        <v>15</v>
      </c>
      <c r="D25" s="41">
        <f t="shared" si="1"/>
        <v>23</v>
      </c>
      <c r="E25" s="41">
        <f t="shared" si="7"/>
        <v>31</v>
      </c>
      <c r="F25" s="42">
        <f t="shared" si="2"/>
        <v>175</v>
      </c>
      <c r="G25" s="42">
        <f t="shared" si="3"/>
        <v>195</v>
      </c>
      <c r="H25" s="43">
        <v>120</v>
      </c>
      <c r="I25" s="41">
        <f t="shared" si="4"/>
        <v>16</v>
      </c>
      <c r="J25" s="41">
        <f t="shared" si="8"/>
        <v>24</v>
      </c>
      <c r="K25" s="42">
        <f t="shared" si="5"/>
        <v>235</v>
      </c>
      <c r="L25" s="133">
        <f t="shared" si="6"/>
        <v>255</v>
      </c>
      <c r="M25" s="43">
        <v>143</v>
      </c>
      <c r="N25" s="22"/>
      <c r="O25" s="284" t="s">
        <v>331</v>
      </c>
      <c r="P25" s="284"/>
      <c r="Q25" s="284"/>
      <c r="R25" s="284"/>
    </row>
    <row r="26" spans="1:28" ht="15.6" x14ac:dyDescent="0.3">
      <c r="B26" s="39">
        <v>9</v>
      </c>
      <c r="C26" s="40">
        <f t="shared" si="0"/>
        <v>17</v>
      </c>
      <c r="D26" s="41">
        <f t="shared" si="1"/>
        <v>26</v>
      </c>
      <c r="E26" s="41">
        <f t="shared" si="7"/>
        <v>35</v>
      </c>
      <c r="F26" s="42">
        <f t="shared" si="2"/>
        <v>190</v>
      </c>
      <c r="G26" s="42">
        <f t="shared" si="3"/>
        <v>210</v>
      </c>
      <c r="H26" s="43">
        <v>120</v>
      </c>
      <c r="I26" s="41">
        <f t="shared" si="4"/>
        <v>18</v>
      </c>
      <c r="J26" s="41">
        <f t="shared" si="8"/>
        <v>27</v>
      </c>
      <c r="K26" s="42">
        <f t="shared" si="5"/>
        <v>257.5</v>
      </c>
      <c r="L26" s="133">
        <f t="shared" si="6"/>
        <v>277.5</v>
      </c>
      <c r="M26" s="43">
        <v>165</v>
      </c>
      <c r="N26" s="22"/>
      <c r="O26" s="284"/>
      <c r="P26" s="284"/>
      <c r="Q26" s="284"/>
      <c r="R26" s="284"/>
    </row>
    <row r="27" spans="1:28" s="129" customFormat="1" ht="15.6" x14ac:dyDescent="0.3">
      <c r="B27" s="137">
        <v>10</v>
      </c>
      <c r="C27" s="138">
        <f t="shared" si="0"/>
        <v>19</v>
      </c>
      <c r="D27" s="139">
        <f t="shared" si="1"/>
        <v>29</v>
      </c>
      <c r="E27" s="139">
        <f t="shared" si="7"/>
        <v>39</v>
      </c>
      <c r="F27" s="133">
        <f t="shared" si="2"/>
        <v>205</v>
      </c>
      <c r="G27" s="133">
        <f t="shared" si="3"/>
        <v>225</v>
      </c>
      <c r="H27" s="140">
        <v>135</v>
      </c>
      <c r="I27" s="139">
        <f t="shared" si="4"/>
        <v>20</v>
      </c>
      <c r="J27" s="139">
        <f t="shared" si="8"/>
        <v>30</v>
      </c>
      <c r="K27" s="133">
        <f t="shared" si="5"/>
        <v>280</v>
      </c>
      <c r="L27" s="133">
        <f t="shared" si="6"/>
        <v>300</v>
      </c>
      <c r="M27" s="140">
        <v>165</v>
      </c>
      <c r="N27" s="22"/>
      <c r="O27" s="89"/>
      <c r="P27" s="89"/>
      <c r="Q27" s="89"/>
      <c r="R27" s="89"/>
      <c r="V27"/>
      <c r="W27"/>
      <c r="X27"/>
      <c r="Y27"/>
      <c r="Z27"/>
      <c r="AA27"/>
      <c r="AB27"/>
    </row>
    <row r="28" spans="1:28" ht="15.6" x14ac:dyDescent="0.3">
      <c r="B28" s="39">
        <v>11</v>
      </c>
      <c r="C28" s="40">
        <f t="shared" si="0"/>
        <v>21</v>
      </c>
      <c r="D28" s="41">
        <f t="shared" si="1"/>
        <v>32</v>
      </c>
      <c r="E28" s="41">
        <f t="shared" si="7"/>
        <v>43</v>
      </c>
      <c r="F28" s="42">
        <f t="shared" si="2"/>
        <v>220</v>
      </c>
      <c r="G28" s="42">
        <f t="shared" si="3"/>
        <v>240</v>
      </c>
      <c r="H28" s="43">
        <v>135</v>
      </c>
      <c r="I28" s="41">
        <f t="shared" si="4"/>
        <v>22</v>
      </c>
      <c r="J28" s="41">
        <f t="shared" si="8"/>
        <v>33</v>
      </c>
      <c r="K28" s="42">
        <f t="shared" si="5"/>
        <v>302.5</v>
      </c>
      <c r="L28" s="133">
        <f t="shared" si="6"/>
        <v>322.5</v>
      </c>
      <c r="M28" s="43">
        <v>188</v>
      </c>
      <c r="N28" s="22"/>
      <c r="O28" s="89"/>
      <c r="P28" s="89"/>
      <c r="Q28" s="89"/>
      <c r="R28" s="89"/>
      <c r="S28" s="89"/>
      <c r="T28" s="89"/>
      <c r="U28" s="89"/>
    </row>
    <row r="29" spans="1:28" ht="15.6" x14ac:dyDescent="0.3">
      <c r="B29" s="39">
        <v>12</v>
      </c>
      <c r="C29" s="40">
        <f t="shared" si="0"/>
        <v>23</v>
      </c>
      <c r="D29" s="41">
        <f t="shared" si="1"/>
        <v>35</v>
      </c>
      <c r="E29" s="41">
        <f t="shared" si="7"/>
        <v>47</v>
      </c>
      <c r="F29" s="42">
        <f t="shared" si="2"/>
        <v>235</v>
      </c>
      <c r="G29" s="42">
        <f t="shared" si="3"/>
        <v>255</v>
      </c>
      <c r="H29" s="43">
        <v>150</v>
      </c>
      <c r="I29" s="41">
        <f t="shared" si="4"/>
        <v>24</v>
      </c>
      <c r="J29" s="41">
        <f t="shared" si="8"/>
        <v>36</v>
      </c>
      <c r="K29" s="42">
        <f t="shared" si="5"/>
        <v>325</v>
      </c>
      <c r="L29" s="133">
        <f t="shared" si="6"/>
        <v>345</v>
      </c>
      <c r="M29" s="43">
        <v>188</v>
      </c>
      <c r="N29" s="22"/>
      <c r="O29" s="22"/>
      <c r="P29" s="22"/>
      <c r="Q29" s="22"/>
      <c r="R29" s="22"/>
    </row>
    <row r="30" spans="1:28" ht="15.6" x14ac:dyDescent="0.3">
      <c r="B30" s="39">
        <v>13</v>
      </c>
      <c r="C30" s="40">
        <f t="shared" si="0"/>
        <v>25</v>
      </c>
      <c r="D30" s="41">
        <f t="shared" si="1"/>
        <v>38</v>
      </c>
      <c r="E30" s="41">
        <f t="shared" si="7"/>
        <v>51</v>
      </c>
      <c r="F30" s="42">
        <f t="shared" si="2"/>
        <v>250</v>
      </c>
      <c r="G30" s="42">
        <f t="shared" si="3"/>
        <v>270</v>
      </c>
      <c r="H30" s="43">
        <v>150</v>
      </c>
      <c r="I30" s="41">
        <f t="shared" si="4"/>
        <v>26</v>
      </c>
      <c r="J30" s="41">
        <f t="shared" si="8"/>
        <v>39</v>
      </c>
      <c r="K30" s="42">
        <f t="shared" si="5"/>
        <v>347.5</v>
      </c>
      <c r="L30" s="133">
        <f t="shared" si="6"/>
        <v>367.5</v>
      </c>
      <c r="M30" s="43">
        <v>210</v>
      </c>
      <c r="N30" s="22"/>
      <c r="O30" s="22"/>
      <c r="P30" s="22"/>
      <c r="Q30" s="22"/>
      <c r="R30" s="22"/>
    </row>
    <row r="31" spans="1:28" ht="15.6" x14ac:dyDescent="0.3">
      <c r="B31" s="39">
        <v>14</v>
      </c>
      <c r="C31" s="40">
        <f t="shared" si="0"/>
        <v>27</v>
      </c>
      <c r="D31" s="41">
        <f t="shared" si="1"/>
        <v>41</v>
      </c>
      <c r="E31" s="41">
        <f t="shared" si="7"/>
        <v>55</v>
      </c>
      <c r="F31" s="42">
        <f t="shared" si="2"/>
        <v>265</v>
      </c>
      <c r="G31" s="42">
        <f t="shared" si="3"/>
        <v>285</v>
      </c>
      <c r="H31" s="43">
        <v>165</v>
      </c>
      <c r="I31" s="41">
        <f t="shared" si="4"/>
        <v>28</v>
      </c>
      <c r="J31" s="41">
        <f t="shared" si="8"/>
        <v>42</v>
      </c>
      <c r="K31" s="42">
        <f t="shared" si="5"/>
        <v>370</v>
      </c>
      <c r="L31" s="133">
        <f t="shared" si="6"/>
        <v>390</v>
      </c>
      <c r="M31" s="43">
        <v>210</v>
      </c>
      <c r="N31" s="22"/>
      <c r="O31" s="22"/>
      <c r="P31" s="22"/>
      <c r="Q31" s="22"/>
      <c r="R31" s="22"/>
    </row>
    <row r="32" spans="1:28" ht="15.6" x14ac:dyDescent="0.3">
      <c r="B32" s="39">
        <v>15</v>
      </c>
      <c r="C32" s="40">
        <f t="shared" si="0"/>
        <v>29</v>
      </c>
      <c r="D32" s="41">
        <f t="shared" si="1"/>
        <v>44</v>
      </c>
      <c r="E32" s="41">
        <f t="shared" si="7"/>
        <v>59</v>
      </c>
      <c r="F32" s="42">
        <f t="shared" si="2"/>
        <v>280</v>
      </c>
      <c r="G32" s="42">
        <f t="shared" si="3"/>
        <v>300</v>
      </c>
      <c r="H32" s="43">
        <v>165</v>
      </c>
      <c r="I32" s="41">
        <f t="shared" si="4"/>
        <v>30</v>
      </c>
      <c r="J32" s="41">
        <f t="shared" si="8"/>
        <v>45</v>
      </c>
      <c r="K32" s="42">
        <f t="shared" si="5"/>
        <v>392.5</v>
      </c>
      <c r="L32" s="133">
        <f t="shared" si="6"/>
        <v>412.5</v>
      </c>
      <c r="M32" s="43">
        <v>234</v>
      </c>
      <c r="N32" s="22"/>
      <c r="O32" s="22"/>
      <c r="P32" s="22"/>
      <c r="Q32" s="22"/>
      <c r="R32" s="22"/>
    </row>
    <row r="33" spans="2:18" ht="15.6" x14ac:dyDescent="0.3">
      <c r="B33" s="39">
        <v>16</v>
      </c>
      <c r="C33" s="40">
        <f t="shared" si="0"/>
        <v>31</v>
      </c>
      <c r="D33" s="41">
        <f t="shared" si="1"/>
        <v>47</v>
      </c>
      <c r="E33" s="41">
        <f t="shared" si="7"/>
        <v>63</v>
      </c>
      <c r="F33" s="42">
        <f t="shared" si="2"/>
        <v>295</v>
      </c>
      <c r="G33" s="42">
        <f t="shared" si="3"/>
        <v>315</v>
      </c>
      <c r="H33" s="43">
        <v>180</v>
      </c>
      <c r="I33" s="41">
        <f t="shared" si="4"/>
        <v>32</v>
      </c>
      <c r="J33" s="41">
        <f t="shared" si="8"/>
        <v>48</v>
      </c>
      <c r="K33" s="42">
        <f t="shared" si="5"/>
        <v>415</v>
      </c>
      <c r="L33" s="133">
        <f t="shared" si="6"/>
        <v>435</v>
      </c>
      <c r="M33" s="43">
        <v>234</v>
      </c>
      <c r="N33" s="22"/>
      <c r="O33" s="22"/>
      <c r="P33" s="22"/>
      <c r="Q33" s="22"/>
      <c r="R33" s="22"/>
    </row>
    <row r="34" spans="2:18" ht="15.6" x14ac:dyDescent="0.3">
      <c r="B34" s="39">
        <v>17</v>
      </c>
      <c r="C34" s="40">
        <f t="shared" si="0"/>
        <v>33</v>
      </c>
      <c r="D34" s="41">
        <f t="shared" si="1"/>
        <v>50</v>
      </c>
      <c r="E34" s="41">
        <f t="shared" si="7"/>
        <v>67</v>
      </c>
      <c r="F34" s="42">
        <f t="shared" si="2"/>
        <v>310</v>
      </c>
      <c r="G34" s="42">
        <f t="shared" si="3"/>
        <v>330</v>
      </c>
      <c r="H34" s="43">
        <v>180</v>
      </c>
      <c r="I34" s="41">
        <f t="shared" si="4"/>
        <v>34</v>
      </c>
      <c r="J34" s="41">
        <f t="shared" si="8"/>
        <v>51</v>
      </c>
      <c r="K34" s="42">
        <f t="shared" si="5"/>
        <v>437.5</v>
      </c>
      <c r="L34" s="133">
        <f t="shared" si="6"/>
        <v>457.5</v>
      </c>
      <c r="M34" s="43">
        <v>255</v>
      </c>
      <c r="N34" s="22"/>
      <c r="O34" s="22"/>
      <c r="P34" s="22"/>
      <c r="Q34" s="22"/>
      <c r="R34" s="22"/>
    </row>
    <row r="35" spans="2:18" ht="15.6" x14ac:dyDescent="0.3">
      <c r="B35" s="39">
        <v>18</v>
      </c>
      <c r="C35" s="40">
        <f t="shared" si="0"/>
        <v>35</v>
      </c>
      <c r="D35" s="41">
        <f t="shared" si="1"/>
        <v>53</v>
      </c>
      <c r="E35" s="41">
        <f t="shared" si="7"/>
        <v>71</v>
      </c>
      <c r="F35" s="42">
        <f t="shared" si="2"/>
        <v>325</v>
      </c>
      <c r="G35" s="42">
        <f t="shared" si="3"/>
        <v>345</v>
      </c>
      <c r="H35" s="43">
        <v>195</v>
      </c>
      <c r="I35" s="41">
        <f t="shared" si="4"/>
        <v>36</v>
      </c>
      <c r="J35" s="41">
        <f t="shared" si="8"/>
        <v>54</v>
      </c>
      <c r="K35" s="42">
        <f t="shared" si="5"/>
        <v>460</v>
      </c>
      <c r="L35" s="133">
        <f t="shared" si="6"/>
        <v>480</v>
      </c>
      <c r="M35" s="43">
        <v>255</v>
      </c>
      <c r="N35" s="22"/>
      <c r="O35" s="22"/>
      <c r="P35" s="22"/>
      <c r="Q35" s="22"/>
      <c r="R35" s="22"/>
    </row>
    <row r="36" spans="2:18" ht="15.6" x14ac:dyDescent="0.3">
      <c r="B36" s="39">
        <v>19</v>
      </c>
      <c r="C36" s="40">
        <f t="shared" si="0"/>
        <v>37</v>
      </c>
      <c r="D36" s="41">
        <f t="shared" si="1"/>
        <v>56</v>
      </c>
      <c r="E36" s="41">
        <f t="shared" si="7"/>
        <v>75</v>
      </c>
      <c r="F36" s="42">
        <f t="shared" si="2"/>
        <v>340</v>
      </c>
      <c r="G36" s="42">
        <f t="shared" si="3"/>
        <v>360</v>
      </c>
      <c r="H36" s="43">
        <v>195</v>
      </c>
      <c r="I36" s="41">
        <f t="shared" si="4"/>
        <v>38</v>
      </c>
      <c r="J36" s="41">
        <f t="shared" si="8"/>
        <v>57</v>
      </c>
      <c r="K36" s="42">
        <f t="shared" si="5"/>
        <v>482.5</v>
      </c>
      <c r="L36" s="133">
        <f t="shared" si="6"/>
        <v>502.5</v>
      </c>
      <c r="M36" s="43">
        <v>278</v>
      </c>
      <c r="N36" s="22"/>
      <c r="O36" s="22"/>
      <c r="P36" s="22"/>
      <c r="Q36" s="22"/>
      <c r="R36" s="22"/>
    </row>
    <row r="37" spans="2:18" ht="16.2" thickBot="1" x14ac:dyDescent="0.35">
      <c r="B37" s="45">
        <v>20</v>
      </c>
      <c r="C37" s="46">
        <f t="shared" si="0"/>
        <v>39</v>
      </c>
      <c r="D37" s="47">
        <f t="shared" si="1"/>
        <v>59</v>
      </c>
      <c r="E37" s="47">
        <f t="shared" si="7"/>
        <v>79</v>
      </c>
      <c r="F37" s="48">
        <f t="shared" si="2"/>
        <v>355</v>
      </c>
      <c r="G37" s="48">
        <f t="shared" si="3"/>
        <v>375</v>
      </c>
      <c r="H37" s="49">
        <v>210</v>
      </c>
      <c r="I37" s="47">
        <f t="shared" si="4"/>
        <v>40</v>
      </c>
      <c r="J37" s="47">
        <f t="shared" si="8"/>
        <v>60</v>
      </c>
      <c r="K37" s="48">
        <f t="shared" si="5"/>
        <v>505</v>
      </c>
      <c r="L37" s="134">
        <f t="shared" si="6"/>
        <v>525</v>
      </c>
      <c r="M37" s="49">
        <v>278</v>
      </c>
      <c r="N37" s="22"/>
      <c r="O37" s="22"/>
      <c r="P37" s="22"/>
      <c r="Q37" s="22"/>
      <c r="R37" s="22"/>
    </row>
    <row r="38" spans="2:18" ht="13.5" customHeight="1" x14ac:dyDescent="0.3">
      <c r="B38" s="50"/>
      <c r="C38" s="50"/>
      <c r="D38" s="50"/>
      <c r="E38" s="50"/>
      <c r="F38" s="50"/>
      <c r="G38" s="50"/>
      <c r="H38" s="50"/>
      <c r="I38" s="50"/>
      <c r="J38" s="50"/>
      <c r="K38" s="50"/>
      <c r="L38" s="135"/>
      <c r="M38" s="50"/>
    </row>
    <row r="39" spans="2:18" ht="12.75" customHeight="1" x14ac:dyDescent="0.3">
      <c r="B39" s="253" t="s">
        <v>325</v>
      </c>
      <c r="C39" s="50"/>
      <c r="D39" s="255" t="s">
        <v>194</v>
      </c>
      <c r="E39" s="256"/>
      <c r="F39" s="256"/>
      <c r="G39" s="256"/>
      <c r="H39" s="256"/>
      <c r="I39" s="256"/>
      <c r="J39" s="51"/>
      <c r="K39" s="257" t="s">
        <v>195</v>
      </c>
      <c r="L39" s="258"/>
      <c r="M39" s="258"/>
      <c r="N39" s="52"/>
      <c r="O39" s="291" t="s">
        <v>327</v>
      </c>
      <c r="P39" s="292"/>
      <c r="Q39" s="293"/>
    </row>
    <row r="40" spans="2:18" ht="12.75" customHeight="1" thickBot="1" x14ac:dyDescent="0.35">
      <c r="B40" s="254"/>
      <c r="C40" s="50"/>
      <c r="D40" s="54" t="s">
        <v>196</v>
      </c>
      <c r="E40" s="51"/>
      <c r="F40" s="260" t="s">
        <v>197</v>
      </c>
      <c r="G40" s="260"/>
      <c r="H40" s="51"/>
      <c r="I40" s="55" t="s">
        <v>196</v>
      </c>
      <c r="J40" s="56"/>
      <c r="K40" s="258"/>
      <c r="L40" s="258"/>
      <c r="M40" s="258"/>
      <c r="N40" s="53"/>
      <c r="O40" s="289"/>
      <c r="P40" s="289"/>
      <c r="Q40" s="289"/>
    </row>
    <row r="41" spans="2:18" ht="12.75" customHeight="1" x14ac:dyDescent="0.3">
      <c r="B41" s="254"/>
      <c r="C41" s="57" t="s">
        <v>196</v>
      </c>
      <c r="D41" s="261" t="s">
        <v>198</v>
      </c>
      <c r="E41" s="262"/>
      <c r="F41" s="262"/>
      <c r="G41" s="262"/>
      <c r="H41" s="262"/>
      <c r="I41" s="58"/>
      <c r="J41" s="56"/>
      <c r="K41" s="258"/>
      <c r="L41" s="258"/>
      <c r="M41" s="258"/>
      <c r="N41" s="53"/>
      <c r="O41" s="284" t="s">
        <v>328</v>
      </c>
      <c r="P41" s="284" t="s">
        <v>321</v>
      </c>
      <c r="Q41" s="284"/>
    </row>
    <row r="42" spans="2:18" ht="25.5" customHeight="1" x14ac:dyDescent="0.3">
      <c r="B42" s="254"/>
      <c r="C42" s="57" t="s">
        <v>199</v>
      </c>
      <c r="D42" s="59"/>
      <c r="E42" s="60"/>
      <c r="F42" s="61" t="s">
        <v>200</v>
      </c>
      <c r="G42" s="61"/>
      <c r="H42" s="62"/>
      <c r="I42" s="63"/>
      <c r="J42" s="56"/>
      <c r="K42" s="258"/>
      <c r="L42" s="258"/>
      <c r="M42" s="258"/>
      <c r="N42" s="53"/>
      <c r="O42" s="284"/>
      <c r="P42" s="284"/>
      <c r="Q42" s="284"/>
    </row>
    <row r="43" spans="2:18" ht="47.4" customHeight="1" thickBot="1" x14ac:dyDescent="0.35">
      <c r="B43" s="254"/>
      <c r="C43" s="57" t="s">
        <v>323</v>
      </c>
      <c r="D43" s="64"/>
      <c r="E43" s="65"/>
      <c r="F43" s="65"/>
      <c r="G43" s="65"/>
      <c r="H43" s="65"/>
      <c r="I43" s="66"/>
      <c r="J43" s="56"/>
      <c r="K43" s="258"/>
      <c r="L43" s="258"/>
      <c r="M43" s="258"/>
      <c r="N43" s="53"/>
      <c r="O43" s="284"/>
      <c r="P43" s="284"/>
      <c r="Q43" s="284"/>
    </row>
    <row r="44" spans="2:18" x14ac:dyDescent="0.3">
      <c r="B44" s="254"/>
      <c r="C44" s="263" t="s">
        <v>324</v>
      </c>
      <c r="D44" s="67"/>
      <c r="E44" s="274" t="s">
        <v>201</v>
      </c>
      <c r="F44" s="275"/>
      <c r="G44" s="275"/>
      <c r="H44" s="276"/>
      <c r="I44" s="68"/>
      <c r="J44" s="56"/>
      <c r="K44" s="258"/>
      <c r="L44" s="258"/>
      <c r="M44" s="258"/>
      <c r="N44" s="53"/>
      <c r="O44" s="284"/>
      <c r="P44" s="284"/>
      <c r="Q44" s="284"/>
    </row>
    <row r="45" spans="2:18" x14ac:dyDescent="0.3">
      <c r="B45" s="254"/>
      <c r="C45" s="264"/>
      <c r="D45" s="300" t="s">
        <v>318</v>
      </c>
      <c r="E45" s="300"/>
      <c r="F45" s="300"/>
      <c r="G45" s="300"/>
      <c r="H45" s="300"/>
      <c r="I45" s="300"/>
      <c r="J45" s="67"/>
      <c r="K45" s="258"/>
      <c r="L45" s="258"/>
      <c r="M45" s="258"/>
      <c r="O45" s="284"/>
      <c r="P45" s="284"/>
      <c r="Q45" s="284"/>
    </row>
    <row r="46" spans="2:18" x14ac:dyDescent="0.3">
      <c r="B46" s="127"/>
      <c r="C46" s="128"/>
      <c r="D46" s="51"/>
      <c r="E46" s="51"/>
      <c r="F46" s="51"/>
      <c r="G46" s="51"/>
      <c r="H46" s="51"/>
      <c r="I46" s="51"/>
      <c r="J46" s="67"/>
      <c r="K46" s="258"/>
      <c r="L46" s="258"/>
      <c r="M46" s="258"/>
      <c r="O46" s="284"/>
      <c r="P46" s="284"/>
      <c r="Q46" s="284"/>
    </row>
    <row r="47" spans="2:18" x14ac:dyDescent="0.3">
      <c r="B47" s="259" t="s">
        <v>317</v>
      </c>
      <c r="C47" s="259"/>
      <c r="D47" s="259"/>
      <c r="E47" s="259"/>
      <c r="F47" s="259"/>
      <c r="G47" s="259"/>
      <c r="H47" s="259"/>
      <c r="I47" s="259"/>
      <c r="J47" s="259"/>
      <c r="K47" s="258"/>
      <c r="L47" s="258"/>
      <c r="M47" s="258"/>
      <c r="O47" s="284"/>
      <c r="P47" s="284"/>
      <c r="Q47" s="284"/>
    </row>
    <row r="48" spans="2:18" ht="13.5" customHeight="1" x14ac:dyDescent="0.3">
      <c r="B48" s="69"/>
      <c r="C48" s="69"/>
      <c r="D48" s="69"/>
      <c r="E48" s="69"/>
      <c r="F48" s="69"/>
      <c r="G48" s="69"/>
      <c r="H48" s="69"/>
      <c r="I48" s="69"/>
      <c r="J48" s="69"/>
      <c r="K48" s="258"/>
      <c r="L48" s="258"/>
      <c r="M48" s="258"/>
      <c r="O48" s="284"/>
      <c r="P48" s="284"/>
      <c r="Q48" s="284"/>
    </row>
    <row r="49" spans="2:17" ht="13.5" customHeight="1" x14ac:dyDescent="0.3">
      <c r="B49" s="253" t="s">
        <v>202</v>
      </c>
      <c r="C49" s="50"/>
      <c r="D49" s="255" t="s">
        <v>203</v>
      </c>
      <c r="E49" s="256"/>
      <c r="F49" s="256"/>
      <c r="G49" s="256"/>
      <c r="H49" s="256"/>
      <c r="I49" s="256"/>
      <c r="J49" s="50"/>
      <c r="K49" s="258"/>
      <c r="L49" s="258"/>
      <c r="M49" s="258"/>
      <c r="O49" s="284"/>
      <c r="P49" s="284"/>
      <c r="Q49" s="284"/>
    </row>
    <row r="50" spans="2:17" ht="12.75" customHeight="1" thickBot="1" x14ac:dyDescent="0.35">
      <c r="B50" s="254"/>
      <c r="C50" s="50"/>
      <c r="D50" s="54" t="s">
        <v>196</v>
      </c>
      <c r="E50" s="54" t="s">
        <v>199</v>
      </c>
      <c r="F50" s="301" t="s">
        <v>204</v>
      </c>
      <c r="G50" s="301"/>
      <c r="H50" s="54" t="s">
        <v>199</v>
      </c>
      <c r="I50" s="54" t="s">
        <v>196</v>
      </c>
      <c r="J50" s="50"/>
      <c r="K50" s="258"/>
      <c r="L50" s="258"/>
      <c r="M50" s="258"/>
      <c r="O50" s="284"/>
      <c r="P50" s="284"/>
      <c r="Q50" s="284"/>
    </row>
    <row r="51" spans="2:17" ht="12.75" customHeight="1" x14ac:dyDescent="0.3">
      <c r="B51" s="254"/>
      <c r="C51" s="70" t="s">
        <v>196</v>
      </c>
      <c r="D51" s="71"/>
      <c r="E51" s="72" t="s">
        <v>320</v>
      </c>
      <c r="F51" s="302"/>
      <c r="G51" s="262"/>
      <c r="H51" s="73"/>
      <c r="I51" s="58"/>
      <c r="J51" s="50"/>
      <c r="K51" s="258"/>
      <c r="L51" s="258"/>
      <c r="M51" s="258"/>
      <c r="O51" s="284"/>
      <c r="P51" s="284"/>
      <c r="Q51" s="284"/>
    </row>
    <row r="52" spans="2:17" x14ac:dyDescent="0.3">
      <c r="B52" s="254"/>
      <c r="C52" s="74"/>
      <c r="D52" s="75"/>
      <c r="E52" s="76"/>
      <c r="F52" s="77"/>
      <c r="G52" s="78"/>
      <c r="H52" s="79"/>
      <c r="I52" s="80"/>
      <c r="J52" s="50"/>
      <c r="K52" s="258"/>
      <c r="L52" s="258"/>
      <c r="M52" s="258"/>
      <c r="O52" s="284"/>
      <c r="P52" s="284"/>
      <c r="Q52" s="284"/>
    </row>
    <row r="53" spans="2:17" ht="15.6" x14ac:dyDescent="0.3">
      <c r="B53" s="254"/>
      <c r="C53" s="74"/>
      <c r="D53" s="75" t="s">
        <v>319</v>
      </c>
      <c r="E53" s="81" t="s">
        <v>200</v>
      </c>
      <c r="F53" s="277" t="s">
        <v>198</v>
      </c>
      <c r="G53" s="278"/>
      <c r="H53" s="81" t="s">
        <v>200</v>
      </c>
      <c r="I53" s="80"/>
      <c r="J53" s="50"/>
      <c r="K53" s="258"/>
      <c r="L53" s="258"/>
      <c r="M53" s="258"/>
      <c r="O53" s="284"/>
      <c r="P53" s="284"/>
      <c r="Q53" s="284"/>
    </row>
    <row r="54" spans="2:17" x14ac:dyDescent="0.3">
      <c r="B54" s="254"/>
      <c r="C54" s="74"/>
      <c r="D54" s="75"/>
      <c r="E54" s="82"/>
      <c r="F54" s="83"/>
      <c r="G54" s="78"/>
      <c r="H54" s="82"/>
      <c r="I54" s="80"/>
      <c r="J54" s="50"/>
      <c r="K54" s="258"/>
      <c r="L54" s="258"/>
      <c r="M54" s="258"/>
      <c r="O54" s="284"/>
      <c r="P54" s="284"/>
      <c r="Q54" s="284"/>
    </row>
    <row r="55" spans="2:17" x14ac:dyDescent="0.3">
      <c r="B55" s="254"/>
      <c r="C55" s="74"/>
      <c r="D55" s="75"/>
      <c r="E55" s="84"/>
      <c r="F55" s="83"/>
      <c r="G55" s="78"/>
      <c r="H55" s="84"/>
      <c r="I55" s="80"/>
      <c r="J55" s="50"/>
      <c r="K55" s="258"/>
      <c r="L55" s="258"/>
      <c r="M55" s="258"/>
      <c r="O55" s="284"/>
      <c r="P55" s="284"/>
      <c r="Q55" s="284"/>
    </row>
    <row r="56" spans="2:17" ht="12.75" customHeight="1" thickBot="1" x14ac:dyDescent="0.35">
      <c r="B56" s="254"/>
      <c r="C56" s="70" t="s">
        <v>196</v>
      </c>
      <c r="D56" s="85"/>
      <c r="E56" s="86"/>
      <c r="F56" s="87"/>
      <c r="G56" s="65"/>
      <c r="H56" s="87"/>
      <c r="I56" s="88"/>
      <c r="J56" s="50"/>
      <c r="K56" s="258"/>
      <c r="L56" s="258"/>
      <c r="M56" s="258"/>
      <c r="O56" s="284"/>
      <c r="P56" s="284"/>
      <c r="Q56" s="284"/>
    </row>
    <row r="57" spans="2:17" x14ac:dyDescent="0.3">
      <c r="B57" s="254"/>
      <c r="C57" s="50"/>
      <c r="D57" s="67"/>
      <c r="E57" s="68"/>
      <c r="F57" s="274" t="s">
        <v>205</v>
      </c>
      <c r="G57" s="276"/>
      <c r="H57" s="68"/>
      <c r="I57" s="50"/>
      <c r="J57" s="50"/>
      <c r="K57" s="258"/>
      <c r="L57" s="258"/>
      <c r="M57" s="258"/>
    </row>
    <row r="58" spans="2:17" x14ac:dyDescent="0.3">
      <c r="B58" s="254"/>
      <c r="C58" s="50"/>
      <c r="D58" s="50"/>
      <c r="E58" s="279" t="s">
        <v>206</v>
      </c>
      <c r="F58" s="279"/>
      <c r="G58" s="279"/>
      <c r="H58" s="279"/>
      <c r="I58" s="50"/>
      <c r="J58" s="50"/>
      <c r="K58" s="259"/>
      <c r="L58" s="259"/>
      <c r="M58" s="259"/>
    </row>
    <row r="59" spans="2:17" x14ac:dyDescent="0.3">
      <c r="B59" s="50"/>
      <c r="C59" s="50"/>
      <c r="D59" s="50"/>
      <c r="E59" s="50"/>
      <c r="F59" s="50"/>
      <c r="G59" s="50"/>
      <c r="H59" s="50"/>
      <c r="I59" s="50"/>
      <c r="J59" s="50"/>
      <c r="K59" s="50"/>
      <c r="L59" s="135"/>
      <c r="M59" s="50"/>
    </row>
    <row r="60" spans="2:17" x14ac:dyDescent="0.3">
      <c r="B60" s="50"/>
      <c r="C60" s="50"/>
      <c r="D60" s="50"/>
      <c r="E60" s="50"/>
      <c r="F60" s="50">
        <v>14</v>
      </c>
      <c r="G60" s="50"/>
      <c r="H60" s="50"/>
      <c r="I60" s="50"/>
      <c r="J60" s="50"/>
      <c r="K60" s="50"/>
      <c r="L60" s="135"/>
      <c r="M60" s="50"/>
    </row>
    <row r="61" spans="2:17" ht="15" thickBot="1" x14ac:dyDescent="0.35"/>
    <row r="62" spans="2:17" ht="16.2" thickBot="1" x14ac:dyDescent="0.35">
      <c r="B62" s="170" t="s">
        <v>370</v>
      </c>
      <c r="C62" s="171"/>
      <c r="D62" s="171"/>
      <c r="E62" s="171"/>
      <c r="F62" s="171"/>
      <c r="G62" s="171"/>
      <c r="H62" s="171"/>
      <c r="I62" s="171"/>
      <c r="J62" s="171"/>
      <c r="K62" s="171"/>
      <c r="L62" s="171"/>
      <c r="M62" s="171"/>
      <c r="N62" s="171"/>
      <c r="O62" s="171"/>
      <c r="P62" s="171"/>
      <c r="Q62" s="172"/>
    </row>
    <row r="63" spans="2:17" x14ac:dyDescent="0.3">
      <c r="K63" s="90"/>
      <c r="L63" s="136"/>
      <c r="M63" s="90"/>
    </row>
    <row r="64" spans="2:17" x14ac:dyDescent="0.3">
      <c r="K64" s="90"/>
      <c r="L64" s="136"/>
      <c r="M64" s="90"/>
    </row>
    <row r="65" spans="11:13" x14ac:dyDescent="0.3">
      <c r="K65" s="90"/>
      <c r="L65" s="136"/>
      <c r="M65" s="90"/>
    </row>
    <row r="66" spans="11:13" x14ac:dyDescent="0.3">
      <c r="K66" s="90"/>
      <c r="L66" s="136"/>
      <c r="M66" s="90"/>
    </row>
    <row r="67" spans="11:13" x14ac:dyDescent="0.3">
      <c r="K67" s="90"/>
      <c r="L67" s="136"/>
      <c r="M67" s="90"/>
    </row>
    <row r="68" spans="11:13" x14ac:dyDescent="0.3">
      <c r="K68" s="90"/>
      <c r="L68" s="136"/>
      <c r="M68" s="90"/>
    </row>
    <row r="69" spans="11:13" x14ac:dyDescent="0.3">
      <c r="K69" s="90"/>
      <c r="L69" s="136"/>
      <c r="M69" s="90"/>
    </row>
    <row r="70" spans="11:13" x14ac:dyDescent="0.3">
      <c r="K70" s="90"/>
      <c r="L70" s="136"/>
      <c r="M70" s="90"/>
    </row>
    <row r="71" spans="11:13" x14ac:dyDescent="0.3">
      <c r="K71" s="90"/>
      <c r="L71" s="136"/>
      <c r="M71" s="90"/>
    </row>
    <row r="72" spans="11:13" x14ac:dyDescent="0.3">
      <c r="K72" s="90"/>
      <c r="L72" s="136"/>
      <c r="M72" s="90"/>
    </row>
    <row r="73" spans="11:13" x14ac:dyDescent="0.3">
      <c r="K73" s="90"/>
      <c r="L73" s="136"/>
      <c r="M73" s="90"/>
    </row>
    <row r="74" spans="11:13" x14ac:dyDescent="0.3">
      <c r="K74" s="90"/>
      <c r="L74" s="136"/>
      <c r="M74" s="90"/>
    </row>
    <row r="75" spans="11:13" x14ac:dyDescent="0.3">
      <c r="K75" s="90"/>
      <c r="L75" s="136"/>
      <c r="M75" s="90"/>
    </row>
    <row r="76" spans="11:13" x14ac:dyDescent="0.3">
      <c r="K76" s="90"/>
      <c r="L76" s="136"/>
      <c r="M76" s="90"/>
    </row>
    <row r="77" spans="11:13" x14ac:dyDescent="0.3">
      <c r="K77" s="90"/>
      <c r="L77" s="136"/>
      <c r="M77" s="90"/>
    </row>
    <row r="78" spans="11:13" x14ac:dyDescent="0.3">
      <c r="K78" s="90"/>
      <c r="L78" s="136"/>
      <c r="M78" s="90"/>
    </row>
  </sheetData>
  <mergeCells count="46">
    <mergeCell ref="O2:R2"/>
    <mergeCell ref="O21:R22"/>
    <mergeCell ref="O20:R20"/>
    <mergeCell ref="O39:Q39"/>
    <mergeCell ref="O40:Q40"/>
    <mergeCell ref="O23:R24"/>
    <mergeCell ref="O25:R26"/>
    <mergeCell ref="E58:H58"/>
    <mergeCell ref="G14:H15"/>
    <mergeCell ref="I14:J15"/>
    <mergeCell ref="B62:Q62"/>
    <mergeCell ref="O41:O56"/>
    <mergeCell ref="P41:Q56"/>
    <mergeCell ref="D45:I45"/>
    <mergeCell ref="B47:J47"/>
    <mergeCell ref="B49:B58"/>
    <mergeCell ref="D49:I49"/>
    <mergeCell ref="F50:G50"/>
    <mergeCell ref="F51:G51"/>
    <mergeCell ref="K14:K18"/>
    <mergeCell ref="L14:M15"/>
    <mergeCell ref="B39:B45"/>
    <mergeCell ref="D39:I39"/>
    <mergeCell ref="K39:M58"/>
    <mergeCell ref="F40:G40"/>
    <mergeCell ref="D41:H41"/>
    <mergeCell ref="C44:C45"/>
    <mergeCell ref="B13:B18"/>
    <mergeCell ref="C13:H13"/>
    <mergeCell ref="I13:M13"/>
    <mergeCell ref="C14:E15"/>
    <mergeCell ref="F14:F18"/>
    <mergeCell ref="E44:H44"/>
    <mergeCell ref="F53:G53"/>
    <mergeCell ref="F57:G57"/>
    <mergeCell ref="B8:M8"/>
    <mergeCell ref="B9:M9"/>
    <mergeCell ref="B10:M10"/>
    <mergeCell ref="B11:M11"/>
    <mergeCell ref="B12:M12"/>
    <mergeCell ref="B7:M7"/>
    <mergeCell ref="B2:M2"/>
    <mergeCell ref="B3:M3"/>
    <mergeCell ref="B4:M4"/>
    <mergeCell ref="B5:M5"/>
    <mergeCell ref="B6:M6"/>
  </mergeCells>
  <pageMargins left="0.7" right="0.7" top="0.75" bottom="0.75" header="0.3" footer="0.3"/>
  <pageSetup paperSize="9" scale="42" orientation="portrait" horizontalDpi="4294967295" verticalDpi="4294967295"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25" workbookViewId="0">
      <selection activeCell="Q39" sqref="Q39"/>
    </sheetView>
  </sheetViews>
  <sheetFormatPr defaultRowHeight="14.4" x14ac:dyDescent="0.3"/>
  <sheetData/>
  <pageMargins left="0.7" right="0.7" top="0.75" bottom="0.75" header="0.3" footer="0.3"/>
  <pageSetup paperSize="9" scale="81"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69"/>
  <sheetViews>
    <sheetView topLeftCell="A46" workbookViewId="0">
      <selection activeCell="H52" sqref="H52"/>
    </sheetView>
  </sheetViews>
  <sheetFormatPr defaultRowHeight="13.8" x14ac:dyDescent="0.25"/>
  <cols>
    <col min="1" max="16384" width="8.88671875" style="96"/>
  </cols>
  <sheetData>
    <row r="2" spans="2:11" x14ac:dyDescent="0.25">
      <c r="B2" s="304" t="s">
        <v>207</v>
      </c>
      <c r="C2" s="304"/>
      <c r="D2" s="304"/>
      <c r="E2" s="304"/>
      <c r="F2" s="304"/>
      <c r="G2" s="304"/>
      <c r="H2" s="304"/>
      <c r="I2" s="304"/>
      <c r="J2" s="304"/>
      <c r="K2" s="304"/>
    </row>
    <row r="4" spans="2:11" x14ac:dyDescent="0.25">
      <c r="B4" s="97" t="s">
        <v>157</v>
      </c>
      <c r="C4" s="303" t="s">
        <v>208</v>
      </c>
      <c r="D4" s="303"/>
      <c r="E4" s="303"/>
      <c r="F4" s="303"/>
      <c r="G4" s="303"/>
      <c r="H4" s="303"/>
      <c r="I4" s="303"/>
      <c r="J4" s="303"/>
      <c r="K4" s="303"/>
    </row>
    <row r="5" spans="2:11" x14ac:dyDescent="0.25">
      <c r="B5" s="98" t="s">
        <v>158</v>
      </c>
      <c r="C5" s="303" t="s">
        <v>209</v>
      </c>
      <c r="D5" s="303"/>
      <c r="E5" s="303"/>
      <c r="F5" s="303"/>
      <c r="G5" s="303"/>
      <c r="H5" s="303"/>
      <c r="I5" s="303"/>
      <c r="J5" s="303"/>
      <c r="K5" s="303"/>
    </row>
    <row r="6" spans="2:11" x14ac:dyDescent="0.25">
      <c r="B6" s="98" t="s">
        <v>210</v>
      </c>
      <c r="C6" s="305" t="s">
        <v>211</v>
      </c>
      <c r="D6" s="306"/>
      <c r="E6" s="306"/>
      <c r="F6" s="306"/>
      <c r="G6" s="306"/>
      <c r="H6" s="306"/>
      <c r="I6" s="306"/>
      <c r="J6" s="306"/>
      <c r="K6" s="306"/>
    </row>
    <row r="7" spans="2:11" ht="21" customHeight="1" x14ac:dyDescent="0.25">
      <c r="B7" s="99"/>
      <c r="C7" s="306"/>
      <c r="D7" s="306"/>
      <c r="E7" s="306"/>
      <c r="F7" s="306"/>
      <c r="G7" s="306"/>
      <c r="H7" s="306"/>
      <c r="I7" s="306"/>
      <c r="J7" s="306"/>
      <c r="K7" s="306"/>
    </row>
    <row r="8" spans="2:11" ht="18.75" customHeight="1" x14ac:dyDescent="0.25">
      <c r="B8" s="99"/>
      <c r="C8" s="306"/>
      <c r="D8" s="306"/>
      <c r="E8" s="306"/>
      <c r="F8" s="306"/>
      <c r="G8" s="306"/>
      <c r="H8" s="306"/>
      <c r="I8" s="306"/>
      <c r="J8" s="306"/>
      <c r="K8" s="306"/>
    </row>
    <row r="9" spans="2:11" x14ac:dyDescent="0.25">
      <c r="B9" s="97" t="s">
        <v>212</v>
      </c>
      <c r="C9" s="303" t="s">
        <v>213</v>
      </c>
      <c r="D9" s="303"/>
      <c r="E9" s="303"/>
      <c r="F9" s="303"/>
      <c r="G9" s="303"/>
      <c r="H9" s="303"/>
      <c r="I9" s="303"/>
      <c r="J9" s="303"/>
      <c r="K9" s="303"/>
    </row>
    <row r="10" spans="2:11" x14ac:dyDescent="0.25">
      <c r="B10" s="98" t="s">
        <v>214</v>
      </c>
      <c r="C10" s="303" t="s">
        <v>215</v>
      </c>
      <c r="D10" s="303"/>
      <c r="E10" s="303"/>
      <c r="F10" s="303"/>
      <c r="G10" s="303"/>
      <c r="H10" s="303"/>
      <c r="I10" s="303"/>
      <c r="J10" s="303"/>
      <c r="K10" s="303"/>
    </row>
    <row r="11" spans="2:11" x14ac:dyDescent="0.25">
      <c r="B11" s="98" t="s">
        <v>216</v>
      </c>
      <c r="C11" s="303" t="s">
        <v>217</v>
      </c>
      <c r="D11" s="303"/>
      <c r="E11" s="303"/>
      <c r="F11" s="303"/>
      <c r="G11" s="303"/>
      <c r="H11" s="303"/>
      <c r="I11" s="303"/>
      <c r="J11" s="303"/>
      <c r="K11" s="303"/>
    </row>
    <row r="12" spans="2:11" x14ac:dyDescent="0.25">
      <c r="B12" s="98" t="s">
        <v>218</v>
      </c>
      <c r="C12" s="303" t="s">
        <v>219</v>
      </c>
      <c r="D12" s="303"/>
      <c r="E12" s="303"/>
      <c r="F12" s="303"/>
      <c r="G12" s="303"/>
      <c r="H12" s="303"/>
      <c r="I12" s="303"/>
      <c r="J12" s="303"/>
      <c r="K12" s="303"/>
    </row>
    <row r="13" spans="2:11" x14ac:dyDescent="0.25">
      <c r="B13" s="98" t="s">
        <v>220</v>
      </c>
      <c r="C13" s="303" t="s">
        <v>221</v>
      </c>
      <c r="D13" s="303"/>
      <c r="E13" s="303"/>
      <c r="F13" s="303"/>
      <c r="G13" s="303"/>
      <c r="H13" s="303"/>
      <c r="I13" s="303"/>
      <c r="J13" s="303"/>
      <c r="K13" s="303"/>
    </row>
    <row r="14" spans="2:11" ht="16.5" customHeight="1" x14ac:dyDescent="0.25">
      <c r="B14" s="98" t="s">
        <v>222</v>
      </c>
      <c r="C14" s="303" t="s">
        <v>223</v>
      </c>
      <c r="D14" s="303"/>
      <c r="E14" s="303"/>
      <c r="F14" s="303"/>
      <c r="G14" s="303"/>
      <c r="H14" s="303"/>
      <c r="I14" s="303"/>
      <c r="J14" s="303"/>
      <c r="K14" s="303"/>
    </row>
    <row r="15" spans="2:11" ht="26.4" customHeight="1" x14ac:dyDescent="0.25">
      <c r="B15" s="99"/>
      <c r="C15" s="307" t="s">
        <v>224</v>
      </c>
      <c r="D15" s="307"/>
      <c r="E15" s="307"/>
      <c r="F15" s="307"/>
      <c r="G15" s="307"/>
      <c r="H15" s="307"/>
      <c r="I15" s="307"/>
      <c r="J15" s="307"/>
      <c r="K15" s="307"/>
    </row>
    <row r="17" spans="1:11" x14ac:dyDescent="0.25">
      <c r="A17" s="100" t="s">
        <v>225</v>
      </c>
      <c r="B17" s="304" t="s">
        <v>226</v>
      </c>
      <c r="C17" s="304"/>
      <c r="D17" s="304"/>
      <c r="E17" s="304"/>
      <c r="F17" s="304"/>
      <c r="G17" s="304"/>
      <c r="H17" s="304"/>
      <c r="I17" s="304"/>
      <c r="J17" s="304"/>
      <c r="K17" s="304"/>
    </row>
    <row r="19" spans="1:11" ht="13.8" customHeight="1" x14ac:dyDescent="0.25">
      <c r="B19" s="99" t="s">
        <v>210</v>
      </c>
      <c r="C19" s="101">
        <v>1</v>
      </c>
      <c r="D19" s="96" t="s">
        <v>227</v>
      </c>
      <c r="E19" s="96" t="s">
        <v>228</v>
      </c>
      <c r="G19" s="308" t="s">
        <v>229</v>
      </c>
      <c r="H19" s="308"/>
      <c r="I19" s="308"/>
      <c r="J19" s="308"/>
    </row>
    <row r="20" spans="1:11" x14ac:dyDescent="0.25">
      <c r="B20" s="99" t="s">
        <v>212</v>
      </c>
      <c r="C20" s="101">
        <v>5</v>
      </c>
      <c r="D20" s="96" t="s">
        <v>230</v>
      </c>
      <c r="E20" s="96" t="s">
        <v>228</v>
      </c>
      <c r="G20" s="308"/>
      <c r="H20" s="308"/>
      <c r="I20" s="308"/>
      <c r="J20" s="308"/>
    </row>
    <row r="21" spans="1:11" x14ac:dyDescent="0.25">
      <c r="B21" s="99" t="s">
        <v>214</v>
      </c>
      <c r="C21" s="102">
        <v>0.5</v>
      </c>
      <c r="D21" s="96" t="s">
        <v>231</v>
      </c>
      <c r="E21" s="96" t="s">
        <v>118</v>
      </c>
      <c r="G21" s="308"/>
      <c r="H21" s="308"/>
      <c r="I21" s="308"/>
      <c r="J21" s="308"/>
    </row>
    <row r="22" spans="1:11" x14ac:dyDescent="0.25">
      <c r="B22" s="99" t="s">
        <v>216</v>
      </c>
      <c r="C22" s="102">
        <v>0.6</v>
      </c>
      <c r="D22" s="96" t="s">
        <v>231</v>
      </c>
      <c r="E22" s="96" t="s">
        <v>118</v>
      </c>
      <c r="G22" s="308"/>
      <c r="H22" s="308"/>
      <c r="I22" s="308"/>
      <c r="J22" s="308"/>
    </row>
    <row r="23" spans="1:11" x14ac:dyDescent="0.25">
      <c r="B23" s="99" t="s">
        <v>220</v>
      </c>
      <c r="C23" s="102">
        <f>C19*C20*1.8</f>
        <v>9</v>
      </c>
      <c r="D23" s="96" t="s">
        <v>231</v>
      </c>
      <c r="E23" s="96" t="s">
        <v>118</v>
      </c>
      <c r="G23" s="308"/>
      <c r="H23" s="308"/>
      <c r="I23" s="308"/>
      <c r="J23" s="308"/>
    </row>
    <row r="24" spans="1:11" x14ac:dyDescent="0.25">
      <c r="B24" s="99" t="s">
        <v>222</v>
      </c>
      <c r="C24" s="102">
        <v>1.8</v>
      </c>
      <c r="D24" s="96" t="s">
        <v>231</v>
      </c>
      <c r="E24" s="96" t="s">
        <v>118</v>
      </c>
      <c r="G24" s="308"/>
      <c r="H24" s="308"/>
      <c r="I24" s="308"/>
      <c r="J24" s="308"/>
    </row>
    <row r="26" spans="1:11" x14ac:dyDescent="0.25">
      <c r="B26" s="99" t="s">
        <v>232</v>
      </c>
      <c r="C26" s="103" t="s">
        <v>233</v>
      </c>
      <c r="H26" s="99">
        <f>ROUND((1.1*SQRT(C19)*C20*(C21+C22)+3*C23+10),0)</f>
        <v>43</v>
      </c>
      <c r="I26" s="99" t="s">
        <v>231</v>
      </c>
    </row>
    <row r="27" spans="1:11" x14ac:dyDescent="0.25">
      <c r="B27" s="99" t="s">
        <v>234</v>
      </c>
      <c r="C27" s="103"/>
      <c r="H27" s="99">
        <f>IF(H26&lt;40,50,H26+10)</f>
        <v>53</v>
      </c>
      <c r="I27" s="99" t="s">
        <v>231</v>
      </c>
    </row>
    <row r="29" spans="1:11" x14ac:dyDescent="0.25">
      <c r="A29" s="100" t="s">
        <v>235</v>
      </c>
      <c r="B29" s="304" t="s">
        <v>236</v>
      </c>
      <c r="C29" s="304"/>
      <c r="D29" s="304"/>
      <c r="E29" s="304"/>
      <c r="F29" s="304"/>
      <c r="G29" s="304"/>
      <c r="H29" s="304"/>
      <c r="I29" s="304"/>
      <c r="J29" s="304"/>
      <c r="K29" s="304"/>
    </row>
    <row r="31" spans="1:11" x14ac:dyDescent="0.25">
      <c r="B31" s="99" t="s">
        <v>237</v>
      </c>
      <c r="C31" s="104" t="s">
        <v>238</v>
      </c>
      <c r="D31" s="104"/>
      <c r="E31" s="104"/>
    </row>
    <row r="33" spans="1:13" x14ac:dyDescent="0.25">
      <c r="B33" s="103" t="s">
        <v>239</v>
      </c>
    </row>
    <row r="36" spans="1:13" x14ac:dyDescent="0.25">
      <c r="B36" s="99" t="s">
        <v>240</v>
      </c>
      <c r="C36" s="99">
        <f>ROUND(IF(4&lt;(C24+1),(C24+1),4),0)</f>
        <v>4</v>
      </c>
      <c r="D36" s="99" t="s">
        <v>231</v>
      </c>
    </row>
    <row r="38" spans="1:13" x14ac:dyDescent="0.25">
      <c r="A38" s="100" t="s">
        <v>241</v>
      </c>
      <c r="B38" s="304" t="s">
        <v>242</v>
      </c>
      <c r="C38" s="304"/>
      <c r="D38" s="304"/>
      <c r="E38" s="304"/>
      <c r="F38" s="304"/>
      <c r="G38" s="304"/>
      <c r="H38" s="304"/>
      <c r="I38" s="304"/>
      <c r="J38" s="304"/>
      <c r="K38" s="304"/>
    </row>
    <row r="40" spans="1:13" x14ac:dyDescent="0.25">
      <c r="B40" s="97" t="s">
        <v>243</v>
      </c>
      <c r="C40" s="303" t="s">
        <v>244</v>
      </c>
      <c r="D40" s="303"/>
      <c r="E40" s="303"/>
      <c r="F40" s="303"/>
      <c r="G40" s="303"/>
      <c r="H40" s="303"/>
      <c r="I40" s="303"/>
      <c r="J40" s="303"/>
      <c r="K40" s="303"/>
      <c r="L40" s="303"/>
      <c r="M40" s="303"/>
    </row>
    <row r="41" spans="1:13" x14ac:dyDescent="0.25">
      <c r="B41" s="98" t="s">
        <v>245</v>
      </c>
      <c r="C41" s="303" t="s">
        <v>246</v>
      </c>
      <c r="D41" s="303"/>
      <c r="E41" s="303"/>
      <c r="F41" s="303"/>
      <c r="G41" s="303"/>
      <c r="H41" s="303"/>
      <c r="I41" s="303"/>
      <c r="J41" s="303"/>
      <c r="K41" s="303"/>
      <c r="L41" s="303"/>
      <c r="M41" s="303"/>
    </row>
    <row r="42" spans="1:13" x14ac:dyDescent="0.25">
      <c r="B42" s="98" t="s">
        <v>237</v>
      </c>
      <c r="C42" s="303" t="s">
        <v>247</v>
      </c>
      <c r="D42" s="303"/>
      <c r="E42" s="303"/>
      <c r="F42" s="303"/>
      <c r="G42" s="303"/>
      <c r="H42" s="303"/>
      <c r="I42" s="303"/>
      <c r="J42" s="303"/>
      <c r="K42" s="303"/>
      <c r="L42" s="303"/>
      <c r="M42" s="303"/>
    </row>
    <row r="43" spans="1:13" x14ac:dyDescent="0.25">
      <c r="B43" s="105" t="s">
        <v>248</v>
      </c>
      <c r="C43" s="303" t="s">
        <v>249</v>
      </c>
      <c r="D43" s="303"/>
      <c r="E43" s="303"/>
      <c r="F43" s="303"/>
      <c r="G43" s="303"/>
      <c r="H43" s="303"/>
      <c r="I43" s="303"/>
      <c r="J43" s="303"/>
      <c r="K43" s="303"/>
      <c r="L43" s="303"/>
      <c r="M43" s="303"/>
    </row>
    <row r="44" spans="1:13" ht="13.5" customHeight="1" x14ac:dyDescent="0.25">
      <c r="B44" s="98" t="s">
        <v>250</v>
      </c>
      <c r="C44" s="303" t="s">
        <v>251</v>
      </c>
      <c r="D44" s="303"/>
      <c r="E44" s="303"/>
      <c r="F44" s="303"/>
      <c r="G44" s="303"/>
      <c r="H44" s="303"/>
      <c r="I44" s="303"/>
      <c r="J44" s="303"/>
      <c r="K44" s="303"/>
      <c r="L44" s="303"/>
      <c r="M44" s="303"/>
    </row>
    <row r="45" spans="1:13" ht="15" customHeight="1" x14ac:dyDescent="0.25">
      <c r="B45" s="98" t="s">
        <v>252</v>
      </c>
      <c r="C45" s="303" t="s">
        <v>253</v>
      </c>
      <c r="D45" s="303"/>
      <c r="E45" s="303"/>
      <c r="F45" s="303"/>
      <c r="G45" s="303"/>
      <c r="H45" s="303"/>
      <c r="I45" s="303"/>
      <c r="J45" s="303"/>
      <c r="K45" s="303"/>
      <c r="L45" s="303"/>
      <c r="M45" s="303"/>
    </row>
    <row r="46" spans="1:13" x14ac:dyDescent="0.25">
      <c r="B46" s="98" t="s">
        <v>254</v>
      </c>
      <c r="C46" s="303" t="s">
        <v>255</v>
      </c>
      <c r="D46" s="303"/>
      <c r="E46" s="303"/>
      <c r="F46" s="303"/>
      <c r="G46" s="303"/>
      <c r="H46" s="303"/>
      <c r="I46" s="303"/>
      <c r="J46" s="303"/>
      <c r="K46" s="303"/>
      <c r="L46" s="303"/>
      <c r="M46" s="303"/>
    </row>
    <row r="47" spans="1:13" x14ac:dyDescent="0.25">
      <c r="C47" s="103"/>
    </row>
    <row r="48" spans="1:13" x14ac:dyDescent="0.25">
      <c r="B48" s="99" t="s">
        <v>243</v>
      </c>
      <c r="C48" s="106">
        <v>150</v>
      </c>
      <c r="D48" s="107" t="s">
        <v>231</v>
      </c>
      <c r="E48" s="96" t="s">
        <v>228</v>
      </c>
    </row>
    <row r="49" spans="2:13" x14ac:dyDescent="0.25">
      <c r="B49" s="99" t="s">
        <v>245</v>
      </c>
      <c r="C49" s="106">
        <v>0.15</v>
      </c>
      <c r="D49" s="107" t="s">
        <v>231</v>
      </c>
      <c r="E49" s="96" t="s">
        <v>228</v>
      </c>
    </row>
    <row r="50" spans="2:13" x14ac:dyDescent="0.25">
      <c r="B50" s="99" t="s">
        <v>237</v>
      </c>
      <c r="C50" s="103">
        <f>C36</f>
        <v>4</v>
      </c>
      <c r="D50" s="107" t="s">
        <v>231</v>
      </c>
      <c r="E50" s="96" t="s">
        <v>118</v>
      </c>
    </row>
    <row r="51" spans="2:13" x14ac:dyDescent="0.25">
      <c r="B51" s="108" t="s">
        <v>248</v>
      </c>
      <c r="C51" s="103">
        <f>C20*C19*1*(C48/100)</f>
        <v>7.5</v>
      </c>
      <c r="D51" s="107" t="s">
        <v>256</v>
      </c>
      <c r="E51" s="96" t="s">
        <v>118</v>
      </c>
    </row>
    <row r="52" spans="2:13" x14ac:dyDescent="0.25">
      <c r="B52" s="99" t="s">
        <v>250</v>
      </c>
      <c r="C52" s="103">
        <v>1.8</v>
      </c>
      <c r="D52" s="107" t="s">
        <v>231</v>
      </c>
      <c r="E52" s="96" t="s">
        <v>118</v>
      </c>
    </row>
    <row r="53" spans="2:13" x14ac:dyDescent="0.25">
      <c r="B53" s="99" t="s">
        <v>252</v>
      </c>
      <c r="C53" s="103">
        <f>2.1*1000000</f>
        <v>2100000</v>
      </c>
      <c r="E53" s="96" t="s">
        <v>118</v>
      </c>
    </row>
    <row r="54" spans="2:13" x14ac:dyDescent="0.25">
      <c r="B54" s="99" t="s">
        <v>254</v>
      </c>
      <c r="C54" s="103">
        <f>(H26*C49*(C50*C49)^3)/12</f>
        <v>0.11609999999999999</v>
      </c>
      <c r="E54" s="96" t="s">
        <v>118</v>
      </c>
    </row>
    <row r="55" spans="2:13" x14ac:dyDescent="0.25">
      <c r="C55" s="103"/>
    </row>
    <row r="56" spans="2:13" x14ac:dyDescent="0.25">
      <c r="C56" s="103"/>
    </row>
    <row r="58" spans="2:13" ht="16.8" x14ac:dyDescent="0.25">
      <c r="B58" s="103" t="s">
        <v>257</v>
      </c>
    </row>
    <row r="62" spans="2:13" x14ac:dyDescent="0.25">
      <c r="B62" s="99">
        <f>C49^4*C50^3</f>
        <v>3.2399999999999998E-2</v>
      </c>
      <c r="C62" s="109" t="str">
        <f>IF(B62&gt;D62,"&gt;","&lt;")</f>
        <v>&gt;</v>
      </c>
      <c r="D62" s="99">
        <f>(C51*((SQRT(H26^2+(C48/2)^2))^3)/(15000000*H26))</f>
        <v>7.5133079374754439E-3</v>
      </c>
      <c r="E62" s="99" t="str">
        <f>IF(B62&gt;D62,"seçilen değerler uygundur….","Bağlantı sağlanamadığından parametre değerlerini değiştiriniz….")</f>
        <v>seçilen değerler uygundur….</v>
      </c>
    </row>
    <row r="64" spans="2:13" ht="13.8" customHeight="1" x14ac:dyDescent="0.25">
      <c r="B64" s="309" t="s">
        <v>258</v>
      </c>
      <c r="C64" s="309"/>
      <c r="D64" s="309"/>
      <c r="E64" s="309"/>
      <c r="F64" s="309"/>
      <c r="G64" s="309"/>
      <c r="H64" s="309"/>
      <c r="I64" s="309"/>
      <c r="J64" s="309"/>
      <c r="K64" s="309"/>
      <c r="L64" s="309"/>
      <c r="M64" s="309"/>
    </row>
    <row r="65" spans="2:13" x14ac:dyDescent="0.25">
      <c r="B65" s="309"/>
      <c r="C65" s="309"/>
      <c r="D65" s="309"/>
      <c r="E65" s="309"/>
      <c r="F65" s="309"/>
      <c r="G65" s="309"/>
      <c r="H65" s="309"/>
      <c r="I65" s="309"/>
      <c r="J65" s="309"/>
      <c r="K65" s="309"/>
      <c r="L65" s="309"/>
      <c r="M65" s="309"/>
    </row>
    <row r="66" spans="2:13" x14ac:dyDescent="0.25">
      <c r="B66" s="309"/>
      <c r="C66" s="309"/>
      <c r="D66" s="309"/>
      <c r="E66" s="309"/>
      <c r="F66" s="309"/>
      <c r="G66" s="309"/>
      <c r="H66" s="309"/>
      <c r="I66" s="309"/>
      <c r="J66" s="309"/>
      <c r="K66" s="309"/>
      <c r="L66" s="309"/>
      <c r="M66" s="309"/>
    </row>
    <row r="67" spans="2:13" x14ac:dyDescent="0.25">
      <c r="B67" s="309"/>
      <c r="C67" s="309"/>
      <c r="D67" s="309"/>
      <c r="E67" s="309"/>
      <c r="F67" s="309"/>
      <c r="G67" s="309"/>
      <c r="H67" s="309"/>
      <c r="I67" s="309"/>
      <c r="J67" s="309"/>
      <c r="K67" s="309"/>
      <c r="L67" s="309"/>
      <c r="M67" s="309"/>
    </row>
    <row r="68" spans="2:13" x14ac:dyDescent="0.25">
      <c r="B68" s="110"/>
      <c r="C68" s="110"/>
      <c r="D68" s="110"/>
      <c r="E68" s="110"/>
      <c r="F68" s="110"/>
      <c r="G68" s="110"/>
      <c r="H68" s="110"/>
      <c r="I68" s="110"/>
      <c r="J68" s="110"/>
    </row>
    <row r="69" spans="2:13" x14ac:dyDescent="0.25">
      <c r="B69" s="110"/>
      <c r="C69" s="110"/>
      <c r="D69" s="110"/>
      <c r="E69" s="110"/>
      <c r="F69" s="110"/>
      <c r="G69" s="110"/>
      <c r="H69" s="110"/>
      <c r="I69" s="110"/>
      <c r="J69" s="110"/>
    </row>
  </sheetData>
  <mergeCells count="23">
    <mergeCell ref="C43:M43"/>
    <mergeCell ref="C44:M44"/>
    <mergeCell ref="C45:M45"/>
    <mergeCell ref="C46:M46"/>
    <mergeCell ref="B64:M67"/>
    <mergeCell ref="C42:M42"/>
    <mergeCell ref="C11:K11"/>
    <mergeCell ref="C12:K12"/>
    <mergeCell ref="C13:K13"/>
    <mergeCell ref="C14:K14"/>
    <mergeCell ref="C15:K15"/>
    <mergeCell ref="B17:K17"/>
    <mergeCell ref="G19:J24"/>
    <mergeCell ref="B29:K29"/>
    <mergeCell ref="B38:K38"/>
    <mergeCell ref="C40:M40"/>
    <mergeCell ref="C41:M41"/>
    <mergeCell ref="C10:K10"/>
    <mergeCell ref="B2:K2"/>
    <mergeCell ref="C4:K4"/>
    <mergeCell ref="C5:K5"/>
    <mergeCell ref="C6:K8"/>
    <mergeCell ref="C9:K9"/>
  </mergeCells>
  <pageMargins left="0.7" right="0.7" top="0.75" bottom="0.75" header="0.3" footer="0.3"/>
  <pageSetup paperSize="9" scale="75"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67"/>
  <sheetViews>
    <sheetView topLeftCell="A56" workbookViewId="0">
      <selection activeCell="M85" sqref="M84:M85"/>
    </sheetView>
  </sheetViews>
  <sheetFormatPr defaultRowHeight="13.8" x14ac:dyDescent="0.25"/>
  <cols>
    <col min="1" max="16384" width="8.88671875" style="96"/>
  </cols>
  <sheetData>
    <row r="2" spans="2:11" x14ac:dyDescent="0.25">
      <c r="B2" s="310" t="s">
        <v>207</v>
      </c>
      <c r="C2" s="310"/>
      <c r="D2" s="310"/>
      <c r="E2" s="310"/>
      <c r="F2" s="310"/>
      <c r="H2" s="311"/>
      <c r="I2" s="311"/>
      <c r="J2" s="311"/>
      <c r="K2" s="311"/>
    </row>
    <row r="4" spans="2:11" x14ac:dyDescent="0.25">
      <c r="B4" s="97" t="s">
        <v>157</v>
      </c>
      <c r="C4" s="303" t="s">
        <v>208</v>
      </c>
      <c r="D4" s="303"/>
      <c r="E4" s="303"/>
      <c r="F4" s="303"/>
      <c r="G4" s="303"/>
      <c r="H4" s="303"/>
      <c r="I4" s="303"/>
      <c r="J4" s="303"/>
      <c r="K4" s="303"/>
    </row>
    <row r="5" spans="2:11" x14ac:dyDescent="0.25">
      <c r="B5" s="98" t="s">
        <v>158</v>
      </c>
      <c r="C5" s="303" t="s">
        <v>209</v>
      </c>
      <c r="D5" s="303"/>
      <c r="E5" s="303"/>
      <c r="F5" s="303"/>
      <c r="G5" s="303"/>
      <c r="H5" s="303"/>
      <c r="I5" s="303"/>
      <c r="J5" s="303"/>
      <c r="K5" s="303"/>
    </row>
    <row r="6" spans="2:11" x14ac:dyDescent="0.25">
      <c r="B6" s="98" t="s">
        <v>210</v>
      </c>
      <c r="C6" s="305" t="s">
        <v>211</v>
      </c>
      <c r="D6" s="306"/>
      <c r="E6" s="306"/>
      <c r="F6" s="306"/>
      <c r="G6" s="306"/>
      <c r="H6" s="306"/>
      <c r="I6" s="306"/>
      <c r="J6" s="306"/>
      <c r="K6" s="306"/>
    </row>
    <row r="7" spans="2:11" ht="21" customHeight="1" x14ac:dyDescent="0.25">
      <c r="B7" s="99"/>
      <c r="C7" s="306"/>
      <c r="D7" s="306"/>
      <c r="E7" s="306"/>
      <c r="F7" s="306"/>
      <c r="G7" s="306"/>
      <c r="H7" s="306"/>
      <c r="I7" s="306"/>
      <c r="J7" s="306"/>
      <c r="K7" s="306"/>
    </row>
    <row r="8" spans="2:11" ht="18.75" customHeight="1" x14ac:dyDescent="0.25">
      <c r="B8" s="99"/>
      <c r="C8" s="306"/>
      <c r="D8" s="306"/>
      <c r="E8" s="306"/>
      <c r="F8" s="306"/>
      <c r="G8" s="306"/>
      <c r="H8" s="306"/>
      <c r="I8" s="306"/>
      <c r="J8" s="306"/>
      <c r="K8" s="306"/>
    </row>
    <row r="9" spans="2:11" x14ac:dyDescent="0.25">
      <c r="B9" s="97" t="s">
        <v>212</v>
      </c>
      <c r="C9" s="303" t="s">
        <v>213</v>
      </c>
      <c r="D9" s="303"/>
      <c r="E9" s="303"/>
      <c r="F9" s="303"/>
      <c r="G9" s="303"/>
      <c r="H9" s="303"/>
      <c r="I9" s="303"/>
      <c r="J9" s="303"/>
      <c r="K9" s="303"/>
    </row>
    <row r="10" spans="2:11" x14ac:dyDescent="0.25">
      <c r="B10" s="98" t="s">
        <v>214</v>
      </c>
      <c r="C10" s="303" t="s">
        <v>215</v>
      </c>
      <c r="D10" s="303"/>
      <c r="E10" s="303"/>
      <c r="F10" s="303"/>
      <c r="G10" s="303"/>
      <c r="H10" s="303"/>
      <c r="I10" s="303"/>
      <c r="J10" s="303"/>
      <c r="K10" s="303"/>
    </row>
    <row r="11" spans="2:11" x14ac:dyDescent="0.25">
      <c r="B11" s="98" t="s">
        <v>216</v>
      </c>
      <c r="C11" s="303" t="s">
        <v>217</v>
      </c>
      <c r="D11" s="303"/>
      <c r="E11" s="303"/>
      <c r="F11" s="303"/>
      <c r="G11" s="303"/>
      <c r="H11" s="303"/>
      <c r="I11" s="303"/>
      <c r="J11" s="303"/>
      <c r="K11" s="303"/>
    </row>
    <row r="12" spans="2:11" x14ac:dyDescent="0.25">
      <c r="B12" s="98" t="s">
        <v>218</v>
      </c>
      <c r="C12" s="303" t="s">
        <v>219</v>
      </c>
      <c r="D12" s="303"/>
      <c r="E12" s="303"/>
      <c r="F12" s="303"/>
      <c r="G12" s="303"/>
      <c r="H12" s="303"/>
      <c r="I12" s="303"/>
      <c r="J12" s="303"/>
      <c r="K12" s="303"/>
    </row>
    <row r="13" spans="2:11" x14ac:dyDescent="0.25">
      <c r="B13" s="98" t="s">
        <v>220</v>
      </c>
      <c r="C13" s="303" t="s">
        <v>221</v>
      </c>
      <c r="D13" s="303"/>
      <c r="E13" s="303"/>
      <c r="F13" s="303"/>
      <c r="G13" s="303"/>
      <c r="H13" s="303"/>
      <c r="I13" s="303"/>
      <c r="J13" s="303"/>
      <c r="K13" s="303"/>
    </row>
    <row r="14" spans="2:11" ht="16.5" customHeight="1" x14ac:dyDescent="0.25">
      <c r="B14" s="98" t="s">
        <v>222</v>
      </c>
      <c r="C14" s="303" t="s">
        <v>223</v>
      </c>
      <c r="D14" s="303"/>
      <c r="E14" s="303"/>
      <c r="F14" s="303"/>
      <c r="G14" s="303"/>
      <c r="H14" s="303"/>
      <c r="I14" s="303"/>
      <c r="J14" s="303"/>
      <c r="K14" s="303"/>
    </row>
    <row r="15" spans="2:11" ht="31.8" customHeight="1" x14ac:dyDescent="0.25">
      <c r="B15" s="99"/>
      <c r="C15" s="307" t="s">
        <v>224</v>
      </c>
      <c r="D15" s="307"/>
      <c r="E15" s="307"/>
      <c r="F15" s="307"/>
      <c r="G15" s="307"/>
      <c r="H15" s="307"/>
      <c r="I15" s="307"/>
      <c r="J15" s="307"/>
      <c r="K15" s="307"/>
    </row>
    <row r="17" spans="1:11" x14ac:dyDescent="0.25">
      <c r="A17" s="100" t="s">
        <v>225</v>
      </c>
      <c r="B17" s="304" t="s">
        <v>226</v>
      </c>
      <c r="C17" s="304"/>
      <c r="D17" s="304"/>
      <c r="E17" s="304"/>
      <c r="F17" s="304"/>
      <c r="G17" s="304"/>
      <c r="H17" s="304"/>
      <c r="I17" s="304"/>
      <c r="J17" s="304"/>
      <c r="K17" s="304"/>
    </row>
    <row r="19" spans="1:11" ht="13.8" customHeight="1" x14ac:dyDescent="0.25">
      <c r="B19" s="99" t="s">
        <v>210</v>
      </c>
      <c r="C19" s="101">
        <v>1</v>
      </c>
      <c r="D19" s="102" t="s">
        <v>227</v>
      </c>
      <c r="E19" s="102" t="s">
        <v>228</v>
      </c>
      <c r="G19" s="308" t="s">
        <v>229</v>
      </c>
      <c r="H19" s="308"/>
      <c r="I19" s="308"/>
      <c r="J19" s="308"/>
    </row>
    <row r="20" spans="1:11" x14ac:dyDescent="0.25">
      <c r="B20" s="99" t="s">
        <v>212</v>
      </c>
      <c r="C20" s="101">
        <v>5</v>
      </c>
      <c r="D20" s="102" t="s">
        <v>230</v>
      </c>
      <c r="E20" s="102" t="s">
        <v>228</v>
      </c>
      <c r="G20" s="308"/>
      <c r="H20" s="308"/>
      <c r="I20" s="308"/>
      <c r="J20" s="308"/>
    </row>
    <row r="21" spans="1:11" x14ac:dyDescent="0.25">
      <c r="B21" s="99" t="s">
        <v>214</v>
      </c>
      <c r="C21" s="102">
        <v>0.5</v>
      </c>
      <c r="D21" s="102" t="s">
        <v>231</v>
      </c>
      <c r="E21" s="102" t="s">
        <v>118</v>
      </c>
      <c r="G21" s="308"/>
      <c r="H21" s="308"/>
      <c r="I21" s="308"/>
      <c r="J21" s="308"/>
    </row>
    <row r="22" spans="1:11" x14ac:dyDescent="0.25">
      <c r="B22" s="99" t="s">
        <v>216</v>
      </c>
      <c r="C22" s="102">
        <v>0.6</v>
      </c>
      <c r="D22" s="102" t="s">
        <v>231</v>
      </c>
      <c r="E22" s="102" t="s">
        <v>118</v>
      </c>
      <c r="G22" s="308"/>
      <c r="H22" s="308"/>
      <c r="I22" s="308"/>
      <c r="J22" s="308"/>
    </row>
    <row r="23" spans="1:11" x14ac:dyDescent="0.25">
      <c r="B23" s="99" t="s">
        <v>220</v>
      </c>
      <c r="C23" s="102">
        <f>C19*C20*1.8</f>
        <v>9</v>
      </c>
      <c r="D23" s="102" t="s">
        <v>231</v>
      </c>
      <c r="E23" s="102" t="s">
        <v>118</v>
      </c>
      <c r="G23" s="308"/>
      <c r="H23" s="308"/>
      <c r="I23" s="308"/>
      <c r="J23" s="308"/>
    </row>
    <row r="24" spans="1:11" x14ac:dyDescent="0.25">
      <c r="B24" s="99" t="s">
        <v>222</v>
      </c>
      <c r="C24" s="102">
        <v>1.8</v>
      </c>
      <c r="D24" s="102" t="s">
        <v>231</v>
      </c>
      <c r="E24" s="102" t="s">
        <v>118</v>
      </c>
      <c r="G24" s="308"/>
      <c r="H24" s="308"/>
      <c r="I24" s="308"/>
      <c r="J24" s="308"/>
    </row>
    <row r="26" spans="1:11" x14ac:dyDescent="0.25">
      <c r="B26" s="99" t="s">
        <v>232</v>
      </c>
      <c r="C26" s="103" t="s">
        <v>259</v>
      </c>
      <c r="H26" s="99">
        <f>ROUND((1.1*SQRT(C19)*C20*(C21+C22)+2*C23+10),0)</f>
        <v>34</v>
      </c>
      <c r="I26" s="99" t="s">
        <v>231</v>
      </c>
    </row>
    <row r="27" spans="1:11" x14ac:dyDescent="0.25">
      <c r="B27" s="99" t="s">
        <v>234</v>
      </c>
      <c r="C27" s="103"/>
      <c r="H27" s="99">
        <f>IF(H26&lt;40,50,H26+10)</f>
        <v>50</v>
      </c>
      <c r="I27" s="99" t="s">
        <v>231</v>
      </c>
    </row>
    <row r="29" spans="1:11" x14ac:dyDescent="0.25">
      <c r="A29" s="100" t="s">
        <v>235</v>
      </c>
      <c r="B29" s="304" t="s">
        <v>236</v>
      </c>
      <c r="C29" s="304"/>
      <c r="D29" s="304"/>
      <c r="E29" s="304"/>
      <c r="F29" s="304"/>
      <c r="G29" s="304"/>
      <c r="H29" s="304"/>
      <c r="I29" s="304"/>
      <c r="J29" s="304"/>
      <c r="K29" s="304"/>
    </row>
    <row r="31" spans="1:11" x14ac:dyDescent="0.25">
      <c r="B31" s="99" t="s">
        <v>237</v>
      </c>
      <c r="C31" s="312" t="s">
        <v>238</v>
      </c>
      <c r="D31" s="312"/>
      <c r="E31" s="312"/>
      <c r="F31" s="312"/>
    </row>
    <row r="33" spans="1:13" x14ac:dyDescent="0.25">
      <c r="B33" s="103" t="s">
        <v>239</v>
      </c>
    </row>
    <row r="36" spans="1:13" x14ac:dyDescent="0.25">
      <c r="B36" s="99" t="s">
        <v>240</v>
      </c>
      <c r="C36" s="99">
        <f>ROUND(IF(4&lt;(C24+1),(C24+1),4),0)</f>
        <v>4</v>
      </c>
      <c r="D36" s="99" t="s">
        <v>231</v>
      </c>
    </row>
    <row r="38" spans="1:13" x14ac:dyDescent="0.25">
      <c r="A38" s="100" t="s">
        <v>241</v>
      </c>
      <c r="B38" s="304" t="s">
        <v>242</v>
      </c>
      <c r="C38" s="304"/>
      <c r="D38" s="304"/>
      <c r="E38" s="304"/>
      <c r="F38" s="304"/>
      <c r="G38" s="304"/>
      <c r="H38" s="304"/>
      <c r="I38" s="304"/>
      <c r="J38" s="304"/>
      <c r="K38" s="304"/>
    </row>
    <row r="40" spans="1:13" x14ac:dyDescent="0.25">
      <c r="B40" s="97" t="s">
        <v>243</v>
      </c>
      <c r="C40" s="303" t="s">
        <v>244</v>
      </c>
      <c r="D40" s="303"/>
      <c r="E40" s="303"/>
      <c r="F40" s="303"/>
      <c r="G40" s="303"/>
      <c r="H40" s="303"/>
      <c r="I40" s="303"/>
      <c r="J40" s="303"/>
      <c r="K40" s="303"/>
      <c r="L40" s="303"/>
      <c r="M40" s="303"/>
    </row>
    <row r="41" spans="1:13" x14ac:dyDescent="0.25">
      <c r="B41" s="98" t="s">
        <v>245</v>
      </c>
      <c r="C41" s="303" t="s">
        <v>246</v>
      </c>
      <c r="D41" s="303"/>
      <c r="E41" s="303"/>
      <c r="F41" s="303"/>
      <c r="G41" s="303"/>
      <c r="H41" s="303"/>
      <c r="I41" s="303"/>
      <c r="J41" s="303"/>
      <c r="K41" s="303"/>
      <c r="L41" s="303"/>
      <c r="M41" s="303"/>
    </row>
    <row r="42" spans="1:13" x14ac:dyDescent="0.25">
      <c r="B42" s="98" t="s">
        <v>237</v>
      </c>
      <c r="C42" s="303" t="s">
        <v>247</v>
      </c>
      <c r="D42" s="303"/>
      <c r="E42" s="303"/>
      <c r="F42" s="303"/>
      <c r="G42" s="303"/>
      <c r="H42" s="303"/>
      <c r="I42" s="303"/>
      <c r="J42" s="303"/>
      <c r="K42" s="303"/>
      <c r="L42" s="303"/>
      <c r="M42" s="303"/>
    </row>
    <row r="43" spans="1:13" x14ac:dyDescent="0.25">
      <c r="B43" s="105" t="s">
        <v>248</v>
      </c>
      <c r="C43" s="303" t="s">
        <v>249</v>
      </c>
      <c r="D43" s="303"/>
      <c r="E43" s="303"/>
      <c r="F43" s="303"/>
      <c r="G43" s="303"/>
      <c r="H43" s="303"/>
      <c r="I43" s="303"/>
      <c r="J43" s="303"/>
      <c r="K43" s="303"/>
      <c r="L43" s="303"/>
      <c r="M43" s="303"/>
    </row>
    <row r="44" spans="1:13" ht="13.5" customHeight="1" x14ac:dyDescent="0.25">
      <c r="B44" s="98" t="s">
        <v>250</v>
      </c>
      <c r="C44" s="303" t="s">
        <v>251</v>
      </c>
      <c r="D44" s="303"/>
      <c r="E44" s="303"/>
      <c r="F44" s="303"/>
      <c r="G44" s="303"/>
      <c r="H44" s="303"/>
      <c r="I44" s="303"/>
      <c r="J44" s="303"/>
      <c r="K44" s="303"/>
      <c r="L44" s="303"/>
      <c r="M44" s="303"/>
    </row>
    <row r="45" spans="1:13" ht="15" customHeight="1" x14ac:dyDescent="0.25">
      <c r="B45" s="98" t="s">
        <v>252</v>
      </c>
      <c r="C45" s="303" t="s">
        <v>253</v>
      </c>
      <c r="D45" s="303"/>
      <c r="E45" s="303"/>
      <c r="F45" s="303"/>
      <c r="G45" s="303"/>
      <c r="H45" s="303"/>
      <c r="I45" s="303"/>
      <c r="J45" s="303"/>
      <c r="K45" s="303"/>
      <c r="L45" s="303"/>
      <c r="M45" s="303"/>
    </row>
    <row r="46" spans="1:13" x14ac:dyDescent="0.25">
      <c r="B46" s="98" t="s">
        <v>254</v>
      </c>
      <c r="C46" s="303" t="s">
        <v>255</v>
      </c>
      <c r="D46" s="303"/>
      <c r="E46" s="303"/>
      <c r="F46" s="303"/>
      <c r="G46" s="303"/>
      <c r="H46" s="303"/>
      <c r="I46" s="303"/>
      <c r="J46" s="303"/>
      <c r="K46" s="303"/>
      <c r="L46" s="303"/>
      <c r="M46" s="303"/>
    </row>
    <row r="47" spans="1:13" x14ac:dyDescent="0.25">
      <c r="C47" s="103"/>
    </row>
    <row r="48" spans="1:13" x14ac:dyDescent="0.25">
      <c r="B48" s="99" t="s">
        <v>243</v>
      </c>
      <c r="C48" s="106">
        <v>150</v>
      </c>
      <c r="D48" s="102" t="s">
        <v>231</v>
      </c>
      <c r="E48" s="96" t="s">
        <v>228</v>
      </c>
    </row>
    <row r="49" spans="2:13" x14ac:dyDescent="0.25">
      <c r="B49" s="99" t="s">
        <v>245</v>
      </c>
      <c r="C49" s="106">
        <v>0.15</v>
      </c>
      <c r="D49" s="102" t="s">
        <v>231</v>
      </c>
      <c r="E49" s="96" t="s">
        <v>228</v>
      </c>
    </row>
    <row r="50" spans="2:13" x14ac:dyDescent="0.25">
      <c r="B50" s="99" t="s">
        <v>237</v>
      </c>
      <c r="C50" s="103">
        <f>C36</f>
        <v>4</v>
      </c>
      <c r="D50" s="102" t="s">
        <v>231</v>
      </c>
      <c r="E50" s="96" t="s">
        <v>118</v>
      </c>
    </row>
    <row r="51" spans="2:13" x14ac:dyDescent="0.25">
      <c r="B51" s="108" t="s">
        <v>248</v>
      </c>
      <c r="C51" s="103">
        <f>C20*C19*1*(C48/100)</f>
        <v>7.5</v>
      </c>
      <c r="D51" s="102" t="s">
        <v>256</v>
      </c>
      <c r="E51" s="96" t="s">
        <v>118</v>
      </c>
    </row>
    <row r="52" spans="2:13" x14ac:dyDescent="0.25">
      <c r="B52" s="99" t="s">
        <v>250</v>
      </c>
      <c r="C52" s="103">
        <v>1.8</v>
      </c>
      <c r="D52" s="102" t="s">
        <v>231</v>
      </c>
      <c r="E52" s="96" t="s">
        <v>118</v>
      </c>
    </row>
    <row r="53" spans="2:13" x14ac:dyDescent="0.25">
      <c r="B53" s="99" t="s">
        <v>252</v>
      </c>
      <c r="C53" s="103">
        <f>2.1*1000000</f>
        <v>2100000</v>
      </c>
      <c r="E53" s="96" t="s">
        <v>118</v>
      </c>
    </row>
    <row r="54" spans="2:13" x14ac:dyDescent="0.25">
      <c r="B54" s="99" t="s">
        <v>254</v>
      </c>
      <c r="C54" s="103">
        <f>(H26*C49*(C50*C49)^3)/12</f>
        <v>9.1799999999999993E-2</v>
      </c>
      <c r="E54" s="96" t="s">
        <v>118</v>
      </c>
    </row>
    <row r="55" spans="2:13" x14ac:dyDescent="0.25">
      <c r="C55" s="103"/>
    </row>
    <row r="56" spans="2:13" x14ac:dyDescent="0.25">
      <c r="C56" s="103"/>
    </row>
    <row r="58" spans="2:13" ht="16.8" x14ac:dyDescent="0.25">
      <c r="B58" s="103" t="s">
        <v>257</v>
      </c>
    </row>
    <row r="62" spans="2:13" x14ac:dyDescent="0.25">
      <c r="B62" s="99">
        <f>C49^4*C50^3</f>
        <v>3.2399999999999998E-2</v>
      </c>
      <c r="C62" s="109" t="str">
        <f>IF(B62&gt;D62,"&gt;","&lt;")</f>
        <v>&gt;</v>
      </c>
      <c r="D62" s="99">
        <f>(C51*((SQRT(H26^2+(C48/2)^2))^3)/(15000000*H26))</f>
        <v>8.2116740780252013E-3</v>
      </c>
      <c r="E62" s="99" t="str">
        <f>IF(B62&gt;D62,"seçilen değerler uygundur….","Bağlantı sağlanamadığından parametre değerlerini değiştiriniz….")</f>
        <v>seçilen değerler uygundur….</v>
      </c>
    </row>
    <row r="64" spans="2:13" x14ac:dyDescent="0.25">
      <c r="B64" s="309" t="s">
        <v>260</v>
      </c>
      <c r="C64" s="309"/>
      <c r="D64" s="309"/>
      <c r="E64" s="309"/>
      <c r="F64" s="309"/>
      <c r="G64" s="309"/>
      <c r="H64" s="309"/>
      <c r="I64" s="309"/>
      <c r="J64" s="309"/>
      <c r="K64" s="309"/>
      <c r="L64" s="309"/>
      <c r="M64" s="309"/>
    </row>
    <row r="65" spans="2:13" x14ac:dyDescent="0.25">
      <c r="B65" s="309"/>
      <c r="C65" s="309"/>
      <c r="D65" s="309"/>
      <c r="E65" s="309"/>
      <c r="F65" s="309"/>
      <c r="G65" s="309"/>
      <c r="H65" s="309"/>
      <c r="I65" s="309"/>
      <c r="J65" s="309"/>
      <c r="K65" s="309"/>
      <c r="L65" s="309"/>
      <c r="M65" s="309"/>
    </row>
    <row r="66" spans="2:13" x14ac:dyDescent="0.25">
      <c r="B66" s="309"/>
      <c r="C66" s="309"/>
      <c r="D66" s="309"/>
      <c r="E66" s="309"/>
      <c r="F66" s="309"/>
      <c r="G66" s="309"/>
      <c r="H66" s="309"/>
      <c r="I66" s="309"/>
      <c r="J66" s="309"/>
      <c r="K66" s="309"/>
      <c r="L66" s="309"/>
      <c r="M66" s="309"/>
    </row>
    <row r="67" spans="2:13" x14ac:dyDescent="0.25">
      <c r="B67" s="309"/>
      <c r="C67" s="309"/>
      <c r="D67" s="309"/>
      <c r="E67" s="309"/>
      <c r="F67" s="309"/>
      <c r="G67" s="309"/>
      <c r="H67" s="309"/>
      <c r="I67" s="309"/>
      <c r="J67" s="309"/>
      <c r="K67" s="309"/>
      <c r="L67" s="309"/>
      <c r="M67" s="309"/>
    </row>
  </sheetData>
  <mergeCells count="25">
    <mergeCell ref="B64:M67"/>
    <mergeCell ref="C41:M41"/>
    <mergeCell ref="C42:M42"/>
    <mergeCell ref="C43:M43"/>
    <mergeCell ref="C44:M44"/>
    <mergeCell ref="C45:M45"/>
    <mergeCell ref="C46:M46"/>
    <mergeCell ref="C40:M40"/>
    <mergeCell ref="C10:K10"/>
    <mergeCell ref="C11:K11"/>
    <mergeCell ref="C12:K12"/>
    <mergeCell ref="C13:K13"/>
    <mergeCell ref="C14:K14"/>
    <mergeCell ref="C15:K15"/>
    <mergeCell ref="B17:K17"/>
    <mergeCell ref="G19:J24"/>
    <mergeCell ref="B29:K29"/>
    <mergeCell ref="C31:F31"/>
    <mergeCell ref="B38:K38"/>
    <mergeCell ref="C9:K9"/>
    <mergeCell ref="B2:F2"/>
    <mergeCell ref="H2:K2"/>
    <mergeCell ref="C4:K4"/>
    <mergeCell ref="C5:K5"/>
    <mergeCell ref="C6:K8"/>
  </mergeCells>
  <pageMargins left="0.7" right="0.7" top="0.75" bottom="0.75" header="0.3" footer="0.3"/>
  <pageSetup paperSize="9" scale="75"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67"/>
  <sheetViews>
    <sheetView topLeftCell="A46" workbookViewId="0">
      <selection activeCell="G59" sqref="G59"/>
    </sheetView>
  </sheetViews>
  <sheetFormatPr defaultRowHeight="13.8" x14ac:dyDescent="0.25"/>
  <cols>
    <col min="1" max="16384" width="8.88671875" style="96"/>
  </cols>
  <sheetData>
    <row r="2" spans="2:11" x14ac:dyDescent="0.25">
      <c r="B2" s="304" t="s">
        <v>207</v>
      </c>
      <c r="C2" s="304"/>
      <c r="D2" s="304"/>
      <c r="E2" s="304"/>
      <c r="F2" s="304"/>
      <c r="G2" s="304"/>
      <c r="H2" s="304"/>
      <c r="I2" s="304"/>
      <c r="J2" s="304"/>
      <c r="K2" s="304"/>
    </row>
    <row r="4" spans="2:11" x14ac:dyDescent="0.25">
      <c r="B4" s="97" t="s">
        <v>157</v>
      </c>
      <c r="C4" s="303" t="s">
        <v>208</v>
      </c>
      <c r="D4" s="303"/>
      <c r="E4" s="303"/>
      <c r="F4" s="303"/>
      <c r="G4" s="303"/>
      <c r="H4" s="303"/>
      <c r="I4" s="303"/>
      <c r="J4" s="303"/>
      <c r="K4" s="303"/>
    </row>
    <row r="5" spans="2:11" x14ac:dyDescent="0.25">
      <c r="B5" s="98" t="s">
        <v>158</v>
      </c>
      <c r="C5" s="303" t="s">
        <v>209</v>
      </c>
      <c r="D5" s="303"/>
      <c r="E5" s="303"/>
      <c r="F5" s="303"/>
      <c r="G5" s="303"/>
      <c r="H5" s="303"/>
      <c r="I5" s="303"/>
      <c r="J5" s="303"/>
      <c r="K5" s="303"/>
    </row>
    <row r="6" spans="2:11" x14ac:dyDescent="0.25">
      <c r="B6" s="98" t="s">
        <v>210</v>
      </c>
      <c r="C6" s="305" t="s">
        <v>211</v>
      </c>
      <c r="D6" s="306"/>
      <c r="E6" s="306"/>
      <c r="F6" s="306"/>
      <c r="G6" s="306"/>
      <c r="H6" s="306"/>
      <c r="I6" s="306"/>
      <c r="J6" s="306"/>
      <c r="K6" s="306"/>
    </row>
    <row r="7" spans="2:11" ht="21" customHeight="1" x14ac:dyDescent="0.25">
      <c r="B7" s="99"/>
      <c r="C7" s="306"/>
      <c r="D7" s="306"/>
      <c r="E7" s="306"/>
      <c r="F7" s="306"/>
      <c r="G7" s="306"/>
      <c r="H7" s="306"/>
      <c r="I7" s="306"/>
      <c r="J7" s="306"/>
      <c r="K7" s="306"/>
    </row>
    <row r="8" spans="2:11" ht="18.75" customHeight="1" x14ac:dyDescent="0.25">
      <c r="B8" s="99"/>
      <c r="C8" s="306"/>
      <c r="D8" s="306"/>
      <c r="E8" s="306"/>
      <c r="F8" s="306"/>
      <c r="G8" s="306"/>
      <c r="H8" s="306"/>
      <c r="I8" s="306"/>
      <c r="J8" s="306"/>
      <c r="K8" s="306"/>
    </row>
    <row r="9" spans="2:11" x14ac:dyDescent="0.25">
      <c r="B9" s="97" t="s">
        <v>212</v>
      </c>
      <c r="C9" s="303" t="s">
        <v>213</v>
      </c>
      <c r="D9" s="303"/>
      <c r="E9" s="303"/>
      <c r="F9" s="303"/>
      <c r="G9" s="303"/>
      <c r="H9" s="303"/>
      <c r="I9" s="303"/>
      <c r="J9" s="303"/>
      <c r="K9" s="303"/>
    </row>
    <row r="10" spans="2:11" x14ac:dyDescent="0.25">
      <c r="B10" s="98" t="s">
        <v>214</v>
      </c>
      <c r="C10" s="303" t="s">
        <v>215</v>
      </c>
      <c r="D10" s="303"/>
      <c r="E10" s="303"/>
      <c r="F10" s="303"/>
      <c r="G10" s="303"/>
      <c r="H10" s="303"/>
      <c r="I10" s="303"/>
      <c r="J10" s="303"/>
      <c r="K10" s="303"/>
    </row>
    <row r="11" spans="2:11" x14ac:dyDescent="0.25">
      <c r="B11" s="98" t="s">
        <v>216</v>
      </c>
      <c r="C11" s="303" t="s">
        <v>217</v>
      </c>
      <c r="D11" s="303"/>
      <c r="E11" s="303"/>
      <c r="F11" s="303"/>
      <c r="G11" s="303"/>
      <c r="H11" s="303"/>
      <c r="I11" s="303"/>
      <c r="J11" s="303"/>
      <c r="K11" s="303"/>
    </row>
    <row r="12" spans="2:11" x14ac:dyDescent="0.25">
      <c r="B12" s="98" t="s">
        <v>218</v>
      </c>
      <c r="C12" s="303" t="s">
        <v>219</v>
      </c>
      <c r="D12" s="303"/>
      <c r="E12" s="303"/>
      <c r="F12" s="303"/>
      <c r="G12" s="303"/>
      <c r="H12" s="303"/>
      <c r="I12" s="303"/>
      <c r="J12" s="303"/>
      <c r="K12" s="303"/>
    </row>
    <row r="13" spans="2:11" x14ac:dyDescent="0.25">
      <c r="B13" s="98" t="s">
        <v>220</v>
      </c>
      <c r="C13" s="303" t="s">
        <v>221</v>
      </c>
      <c r="D13" s="303"/>
      <c r="E13" s="303"/>
      <c r="F13" s="303"/>
      <c r="G13" s="303"/>
      <c r="H13" s="303"/>
      <c r="I13" s="303"/>
      <c r="J13" s="303"/>
      <c r="K13" s="303"/>
    </row>
    <row r="14" spans="2:11" ht="16.5" customHeight="1" x14ac:dyDescent="0.25">
      <c r="B14" s="98" t="s">
        <v>222</v>
      </c>
      <c r="C14" s="303" t="s">
        <v>223</v>
      </c>
      <c r="D14" s="303"/>
      <c r="E14" s="303"/>
      <c r="F14" s="303"/>
      <c r="G14" s="303"/>
      <c r="H14" s="303"/>
      <c r="I14" s="303"/>
      <c r="J14" s="303"/>
      <c r="K14" s="303"/>
    </row>
    <row r="15" spans="2:11" ht="31.8" customHeight="1" x14ac:dyDescent="0.25">
      <c r="B15" s="99"/>
      <c r="C15" s="307" t="s">
        <v>224</v>
      </c>
      <c r="D15" s="307"/>
      <c r="E15" s="307"/>
      <c r="F15" s="307"/>
      <c r="G15" s="307"/>
      <c r="H15" s="307"/>
      <c r="I15" s="307"/>
      <c r="J15" s="307"/>
      <c r="K15" s="307"/>
    </row>
    <row r="17" spans="1:11" x14ac:dyDescent="0.25">
      <c r="A17" s="100" t="s">
        <v>225</v>
      </c>
      <c r="B17" s="304" t="s">
        <v>226</v>
      </c>
      <c r="C17" s="304"/>
      <c r="D17" s="304"/>
      <c r="E17" s="304"/>
      <c r="F17" s="304"/>
      <c r="G17" s="304"/>
      <c r="H17" s="304"/>
      <c r="I17" s="304"/>
      <c r="J17" s="304"/>
      <c r="K17" s="304"/>
    </row>
    <row r="19" spans="1:11" ht="13.8" customHeight="1" x14ac:dyDescent="0.25">
      <c r="B19" s="99" t="s">
        <v>210</v>
      </c>
      <c r="C19" s="101">
        <v>4</v>
      </c>
      <c r="D19" s="102" t="s">
        <v>227</v>
      </c>
      <c r="E19" s="102" t="s">
        <v>228</v>
      </c>
      <c r="G19" s="308" t="s">
        <v>229</v>
      </c>
      <c r="H19" s="308"/>
      <c r="I19" s="308"/>
      <c r="J19" s="308"/>
    </row>
    <row r="20" spans="1:11" x14ac:dyDescent="0.25">
      <c r="B20" s="99" t="s">
        <v>212</v>
      </c>
      <c r="C20" s="101">
        <v>10</v>
      </c>
      <c r="D20" s="102" t="s">
        <v>230</v>
      </c>
      <c r="E20" s="102" t="s">
        <v>228</v>
      </c>
      <c r="G20" s="308"/>
      <c r="H20" s="308"/>
      <c r="I20" s="308"/>
      <c r="J20" s="308"/>
    </row>
    <row r="21" spans="1:11" x14ac:dyDescent="0.25">
      <c r="B21" s="99" t="s">
        <v>214</v>
      </c>
      <c r="C21" s="102">
        <v>0.5</v>
      </c>
      <c r="D21" s="102" t="s">
        <v>231</v>
      </c>
      <c r="E21" s="102" t="s">
        <v>118</v>
      </c>
      <c r="G21" s="308"/>
      <c r="H21" s="308"/>
      <c r="I21" s="308"/>
      <c r="J21" s="308"/>
    </row>
    <row r="22" spans="1:11" x14ac:dyDescent="0.25">
      <c r="B22" s="99" t="s">
        <v>216</v>
      </c>
      <c r="C22" s="102">
        <v>0.6</v>
      </c>
      <c r="D22" s="102" t="s">
        <v>231</v>
      </c>
      <c r="E22" s="102" t="s">
        <v>118</v>
      </c>
      <c r="G22" s="308"/>
      <c r="H22" s="308"/>
      <c r="I22" s="308"/>
      <c r="J22" s="308"/>
    </row>
    <row r="23" spans="1:11" x14ac:dyDescent="0.25">
      <c r="B23" s="99" t="s">
        <v>220</v>
      </c>
      <c r="C23" s="102">
        <f>C19*C20*1.8</f>
        <v>72</v>
      </c>
      <c r="D23" s="102" t="s">
        <v>231</v>
      </c>
      <c r="E23" s="102" t="s">
        <v>118</v>
      </c>
      <c r="G23" s="308"/>
      <c r="H23" s="308"/>
      <c r="I23" s="308"/>
      <c r="J23" s="308"/>
    </row>
    <row r="24" spans="1:11" x14ac:dyDescent="0.25">
      <c r="B24" s="99" t="s">
        <v>222</v>
      </c>
      <c r="C24" s="102">
        <v>1.8</v>
      </c>
      <c r="D24" s="102" t="s">
        <v>231</v>
      </c>
      <c r="E24" s="102" t="s">
        <v>118</v>
      </c>
      <c r="G24" s="308"/>
      <c r="H24" s="308"/>
      <c r="I24" s="308"/>
      <c r="J24" s="308"/>
    </row>
    <row r="26" spans="1:11" x14ac:dyDescent="0.25">
      <c r="B26" s="99" t="s">
        <v>232</v>
      </c>
      <c r="C26" s="103" t="s">
        <v>261</v>
      </c>
      <c r="H26" s="99">
        <f>ROUND((1.1*SQRT(C19)*C20*(C21+C22)+C23+10),0)</f>
        <v>106</v>
      </c>
      <c r="I26" s="99" t="s">
        <v>231</v>
      </c>
    </row>
    <row r="27" spans="1:11" x14ac:dyDescent="0.25">
      <c r="B27" s="99" t="s">
        <v>234</v>
      </c>
      <c r="C27" s="103"/>
      <c r="H27" s="99">
        <f>IF(H26&lt;40,50,H26+10)</f>
        <v>116</v>
      </c>
      <c r="I27" s="99" t="s">
        <v>231</v>
      </c>
    </row>
    <row r="29" spans="1:11" x14ac:dyDescent="0.25">
      <c r="A29" s="100" t="s">
        <v>235</v>
      </c>
      <c r="B29" s="304" t="s">
        <v>236</v>
      </c>
      <c r="C29" s="304"/>
      <c r="D29" s="304"/>
      <c r="E29" s="304"/>
      <c r="F29" s="304"/>
      <c r="G29" s="304"/>
      <c r="H29" s="304"/>
      <c r="I29" s="304"/>
      <c r="J29" s="304"/>
      <c r="K29" s="304"/>
    </row>
    <row r="31" spans="1:11" x14ac:dyDescent="0.25">
      <c r="B31" s="99" t="s">
        <v>237</v>
      </c>
      <c r="C31" s="103" t="s">
        <v>238</v>
      </c>
    </row>
    <row r="33" spans="1:13" x14ac:dyDescent="0.25">
      <c r="B33" s="103" t="s">
        <v>239</v>
      </c>
    </row>
    <row r="36" spans="1:13" x14ac:dyDescent="0.25">
      <c r="B36" s="99" t="s">
        <v>240</v>
      </c>
      <c r="C36" s="99">
        <f>ROUND(IF(4&lt;(C24+1),(C24+1),4),0)</f>
        <v>4</v>
      </c>
      <c r="D36" s="99" t="s">
        <v>231</v>
      </c>
    </row>
    <row r="38" spans="1:13" x14ac:dyDescent="0.25">
      <c r="A38" s="100" t="s">
        <v>241</v>
      </c>
      <c r="B38" s="304" t="s">
        <v>242</v>
      </c>
      <c r="C38" s="304"/>
      <c r="D38" s="304"/>
      <c r="E38" s="304"/>
      <c r="F38" s="304"/>
      <c r="G38" s="304"/>
      <c r="H38" s="304"/>
      <c r="I38" s="304"/>
      <c r="J38" s="304"/>
      <c r="K38" s="304"/>
    </row>
    <row r="40" spans="1:13" x14ac:dyDescent="0.25">
      <c r="B40" s="97" t="s">
        <v>243</v>
      </c>
      <c r="C40" s="303" t="s">
        <v>244</v>
      </c>
      <c r="D40" s="303"/>
      <c r="E40" s="303"/>
      <c r="F40" s="303"/>
      <c r="G40" s="303"/>
      <c r="H40" s="303"/>
      <c r="I40" s="303"/>
      <c r="J40" s="303"/>
      <c r="K40" s="303"/>
      <c r="L40" s="303"/>
      <c r="M40" s="303"/>
    </row>
    <row r="41" spans="1:13" x14ac:dyDescent="0.25">
      <c r="B41" s="98" t="s">
        <v>245</v>
      </c>
      <c r="C41" s="303" t="s">
        <v>246</v>
      </c>
      <c r="D41" s="303"/>
      <c r="E41" s="303"/>
      <c r="F41" s="303"/>
      <c r="G41" s="303"/>
      <c r="H41" s="303"/>
      <c r="I41" s="303"/>
      <c r="J41" s="303"/>
      <c r="K41" s="303"/>
      <c r="L41" s="303"/>
      <c r="M41" s="303"/>
    </row>
    <row r="42" spans="1:13" x14ac:dyDescent="0.25">
      <c r="B42" s="98" t="s">
        <v>237</v>
      </c>
      <c r="C42" s="303" t="s">
        <v>247</v>
      </c>
      <c r="D42" s="303"/>
      <c r="E42" s="303"/>
      <c r="F42" s="303"/>
      <c r="G42" s="303"/>
      <c r="H42" s="303"/>
      <c r="I42" s="303"/>
      <c r="J42" s="303"/>
      <c r="K42" s="303"/>
      <c r="L42" s="303"/>
      <c r="M42" s="303"/>
    </row>
    <row r="43" spans="1:13" x14ac:dyDescent="0.25">
      <c r="B43" s="105" t="s">
        <v>248</v>
      </c>
      <c r="C43" s="303" t="s">
        <v>249</v>
      </c>
      <c r="D43" s="303"/>
      <c r="E43" s="303"/>
      <c r="F43" s="303"/>
      <c r="G43" s="303"/>
      <c r="H43" s="303"/>
      <c r="I43" s="303"/>
      <c r="J43" s="303"/>
      <c r="K43" s="303"/>
      <c r="L43" s="303"/>
      <c r="M43" s="303"/>
    </row>
    <row r="44" spans="1:13" ht="13.5" customHeight="1" x14ac:dyDescent="0.25">
      <c r="B44" s="98" t="s">
        <v>250</v>
      </c>
      <c r="C44" s="303" t="s">
        <v>251</v>
      </c>
      <c r="D44" s="303"/>
      <c r="E44" s="303"/>
      <c r="F44" s="303"/>
      <c r="G44" s="303"/>
      <c r="H44" s="303"/>
      <c r="I44" s="303"/>
      <c r="J44" s="303"/>
      <c r="K44" s="303"/>
      <c r="L44" s="303"/>
      <c r="M44" s="303"/>
    </row>
    <row r="45" spans="1:13" ht="15" customHeight="1" x14ac:dyDescent="0.25">
      <c r="B45" s="98" t="s">
        <v>252</v>
      </c>
      <c r="C45" s="303" t="s">
        <v>253</v>
      </c>
      <c r="D45" s="303"/>
      <c r="E45" s="303"/>
      <c r="F45" s="303"/>
      <c r="G45" s="303"/>
      <c r="H45" s="303"/>
      <c r="I45" s="303"/>
      <c r="J45" s="303"/>
      <c r="K45" s="303"/>
      <c r="L45" s="303"/>
      <c r="M45" s="303"/>
    </row>
    <row r="46" spans="1:13" x14ac:dyDescent="0.25">
      <c r="B46" s="98" t="s">
        <v>254</v>
      </c>
      <c r="C46" s="303" t="s">
        <v>255</v>
      </c>
      <c r="D46" s="303"/>
      <c r="E46" s="303"/>
      <c r="F46" s="303"/>
      <c r="G46" s="303"/>
      <c r="H46" s="303"/>
      <c r="I46" s="303"/>
      <c r="J46" s="303"/>
      <c r="K46" s="303"/>
      <c r="L46" s="303"/>
      <c r="M46" s="303"/>
    </row>
    <row r="47" spans="1:13" x14ac:dyDescent="0.25">
      <c r="C47" s="103"/>
    </row>
    <row r="48" spans="1:13" x14ac:dyDescent="0.25">
      <c r="B48" s="99" t="s">
        <v>243</v>
      </c>
      <c r="C48" s="106">
        <v>150</v>
      </c>
      <c r="D48" s="96" t="s">
        <v>231</v>
      </c>
      <c r="E48" s="96" t="s">
        <v>228</v>
      </c>
    </row>
    <row r="49" spans="2:13" x14ac:dyDescent="0.25">
      <c r="B49" s="99" t="s">
        <v>245</v>
      </c>
      <c r="C49" s="106">
        <v>0.2</v>
      </c>
      <c r="D49" s="96" t="s">
        <v>231</v>
      </c>
      <c r="E49" s="96" t="s">
        <v>228</v>
      </c>
    </row>
    <row r="50" spans="2:13" x14ac:dyDescent="0.25">
      <c r="B50" s="99" t="s">
        <v>237</v>
      </c>
      <c r="C50" s="103">
        <f>C36</f>
        <v>4</v>
      </c>
      <c r="D50" s="96" t="s">
        <v>231</v>
      </c>
      <c r="E50" s="96" t="s">
        <v>118</v>
      </c>
    </row>
    <row r="51" spans="2:13" x14ac:dyDescent="0.25">
      <c r="B51" s="108" t="s">
        <v>248</v>
      </c>
      <c r="C51" s="103">
        <f>C20*C19*1*(C48/100)</f>
        <v>60</v>
      </c>
      <c r="D51" s="96" t="s">
        <v>256</v>
      </c>
      <c r="E51" s="96" t="s">
        <v>118</v>
      </c>
    </row>
    <row r="52" spans="2:13" x14ac:dyDescent="0.25">
      <c r="B52" s="99" t="s">
        <v>250</v>
      </c>
      <c r="C52" s="103">
        <v>1.8</v>
      </c>
      <c r="D52" s="96" t="s">
        <v>231</v>
      </c>
      <c r="E52" s="96" t="s">
        <v>118</v>
      </c>
    </row>
    <row r="53" spans="2:13" x14ac:dyDescent="0.25">
      <c r="B53" s="99" t="s">
        <v>252</v>
      </c>
      <c r="C53" s="103">
        <f>2.1*1000000</f>
        <v>2100000</v>
      </c>
      <c r="E53" s="96" t="s">
        <v>118</v>
      </c>
    </row>
    <row r="54" spans="2:13" x14ac:dyDescent="0.25">
      <c r="B54" s="99" t="s">
        <v>254</v>
      </c>
      <c r="C54" s="103">
        <f>(H26*C49*(C50*C49)^3)/12</f>
        <v>0.90453333333333363</v>
      </c>
      <c r="E54" s="96" t="s">
        <v>118</v>
      </c>
    </row>
    <row r="55" spans="2:13" x14ac:dyDescent="0.25">
      <c r="C55" s="103"/>
    </row>
    <row r="56" spans="2:13" x14ac:dyDescent="0.25">
      <c r="C56" s="103"/>
    </row>
    <row r="58" spans="2:13" ht="16.8" x14ac:dyDescent="0.25">
      <c r="B58" s="103" t="s">
        <v>257</v>
      </c>
    </row>
    <row r="62" spans="2:13" x14ac:dyDescent="0.25">
      <c r="B62" s="99">
        <f>C49^4*C50^3</f>
        <v>0.10240000000000005</v>
      </c>
      <c r="C62" s="109" t="str">
        <f>IF(B62&gt;D62,"&gt;","&lt;")</f>
        <v>&gt;</v>
      </c>
      <c r="D62" s="99">
        <f>(C51*((SQRT(H26^2+(C48/2)^2))^3)/(15000000*H26))</f>
        <v>8.2618844875055192E-2</v>
      </c>
      <c r="E62" s="99" t="str">
        <f>IF(B62&gt;D62,"seçilen değerler uygundur….","Bağlantı sağlanamadığından parametre değerlerini değiştiriniz….")</f>
        <v>seçilen değerler uygundur….</v>
      </c>
    </row>
    <row r="64" spans="2:13" x14ac:dyDescent="0.25">
      <c r="B64" s="309" t="s">
        <v>262</v>
      </c>
      <c r="C64" s="309"/>
      <c r="D64" s="309"/>
      <c r="E64" s="309"/>
      <c r="F64" s="309"/>
      <c r="G64" s="309"/>
      <c r="H64" s="309"/>
      <c r="I64" s="309"/>
      <c r="J64" s="309"/>
      <c r="K64" s="309"/>
      <c r="L64" s="309"/>
      <c r="M64" s="309"/>
    </row>
    <row r="65" spans="2:13" x14ac:dyDescent="0.25">
      <c r="B65" s="309"/>
      <c r="C65" s="309"/>
      <c r="D65" s="309"/>
      <c r="E65" s="309"/>
      <c r="F65" s="309"/>
      <c r="G65" s="309"/>
      <c r="H65" s="309"/>
      <c r="I65" s="309"/>
      <c r="J65" s="309"/>
      <c r="K65" s="309"/>
      <c r="L65" s="309"/>
      <c r="M65" s="309"/>
    </row>
    <row r="66" spans="2:13" x14ac:dyDescent="0.25">
      <c r="B66" s="309"/>
      <c r="C66" s="309"/>
      <c r="D66" s="309"/>
      <c r="E66" s="309"/>
      <c r="F66" s="309"/>
      <c r="G66" s="309"/>
      <c r="H66" s="309"/>
      <c r="I66" s="309"/>
      <c r="J66" s="309"/>
      <c r="K66" s="309"/>
      <c r="L66" s="309"/>
      <c r="M66" s="309"/>
    </row>
    <row r="67" spans="2:13" x14ac:dyDescent="0.25">
      <c r="B67" s="309"/>
      <c r="C67" s="309"/>
      <c r="D67" s="309"/>
      <c r="E67" s="309"/>
      <c r="F67" s="309"/>
      <c r="G67" s="309"/>
      <c r="H67" s="309"/>
      <c r="I67" s="309"/>
      <c r="J67" s="309"/>
      <c r="K67" s="309"/>
      <c r="L67" s="309"/>
      <c r="M67" s="309"/>
    </row>
  </sheetData>
  <mergeCells count="23">
    <mergeCell ref="C43:M43"/>
    <mergeCell ref="C44:M44"/>
    <mergeCell ref="C45:M45"/>
    <mergeCell ref="C46:M46"/>
    <mergeCell ref="B64:M67"/>
    <mergeCell ref="C42:M42"/>
    <mergeCell ref="C11:K11"/>
    <mergeCell ref="C12:K12"/>
    <mergeCell ref="C13:K13"/>
    <mergeCell ref="C14:K14"/>
    <mergeCell ref="C15:K15"/>
    <mergeCell ref="B17:K17"/>
    <mergeCell ref="G19:J24"/>
    <mergeCell ref="B29:K29"/>
    <mergeCell ref="B38:K38"/>
    <mergeCell ref="C40:M40"/>
    <mergeCell ref="C41:M41"/>
    <mergeCell ref="C10:K10"/>
    <mergeCell ref="B2:K2"/>
    <mergeCell ref="C4:K4"/>
    <mergeCell ref="C5:K5"/>
    <mergeCell ref="C6:K8"/>
    <mergeCell ref="C9:K9"/>
  </mergeCells>
  <pageMargins left="0.7" right="0.7" top="0.75" bottom="0.75" header="0.3" footer="0.3"/>
  <pageSetup paperSize="9" scale="75"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10</vt:i4>
      </vt:variant>
    </vt:vector>
  </HeadingPairs>
  <TitlesOfParts>
    <vt:vector size="10" baseType="lpstr">
      <vt:lpstr>Ek_1 Kapaklar</vt:lpstr>
      <vt:lpstr>Bağlantı Hattı_Kanal Detay Örnk</vt:lpstr>
      <vt:lpstr>Ek_2 Talep Gücü Hesabı</vt:lpstr>
      <vt:lpstr>Ek_3-4 Kompanzasyon</vt:lpstr>
      <vt:lpstr>Enerji Odası</vt:lpstr>
      <vt:lpstr>Kablo Baca&amp;Merdiven Görseli</vt:lpstr>
      <vt:lpstr>Kablo Bacası d.2.i</vt:lpstr>
      <vt:lpstr>Kablo Bacası d.2.ii</vt:lpstr>
      <vt:lpstr>Kablo Bacası d.2.iii</vt:lpstr>
      <vt:lpstr>Kablo Bacası d.2.iv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Feryal ÖZYURT</dc:creator>
  <cp:lastModifiedBy>Filiz DANIS</cp:lastModifiedBy>
  <cp:lastPrinted>2018-01-09T13:30:14Z</cp:lastPrinted>
  <dcterms:created xsi:type="dcterms:W3CDTF">2017-01-25T13:59:10Z</dcterms:created>
  <dcterms:modified xsi:type="dcterms:W3CDTF">2018-02-02T10:24:59Z</dcterms:modified>
</cp:coreProperties>
</file>