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ode\Desktop\"/>
    </mc:Choice>
  </mc:AlternateContent>
  <xr:revisionPtr revIDLastSave="0" documentId="13_ncr:1_{E6220E0D-FDB6-4EB3-87C9-D12D31E2D664}" xr6:coauthVersionLast="47" xr6:coauthVersionMax="47" xr10:uidLastSave="{00000000-0000-0000-0000-000000000000}"/>
  <workbookProtection workbookAlgorithmName="SHA-512" workbookHashValue="+cbTpMjiU+UIyzkDQJAc56G5OIj+ZQLKh4ZNi9JPJce7zmnCerTIhCuOK8Uc3iSMG3IEepip1hjJn42NQwOuEQ==" workbookSaltValue="rt4oh4HPD19b2HNJ+ZnBzg==" workbookSpinCount="100000" lockStructure="1"/>
  <bookViews>
    <workbookView xWindow="-108" yWindow="-108" windowWidth="23256" windowHeight="12576" xr2:uid="{00000000-000D-0000-FFFF-FFFF00000000}"/>
  </bookViews>
  <sheets>
    <sheet name="Hesaplama" sheetId="1" r:id="rId1"/>
    <sheet name="1A" sheetId="2" state="hidden" r:id="rId2"/>
    <sheet name="1B" sheetId="10" state="hidden" r:id="rId3"/>
    <sheet name="2A" sheetId="11" state="hidden" r:id="rId4"/>
    <sheet name="2B" sheetId="12" state="hidden" r:id="rId5"/>
    <sheet name="2C" sheetId="22" state="hidden" r:id="rId6"/>
    <sheet name="3A" sheetId="13" state="hidden" r:id="rId7"/>
    <sheet name="3B" sheetId="14" state="hidden" r:id="rId8"/>
    <sheet name="4A" sheetId="15" state="hidden" r:id="rId9"/>
    <sheet name="4B" sheetId="16" state="hidden" r:id="rId10"/>
    <sheet name="4C" sheetId="17" state="hidden" r:id="rId11"/>
    <sheet name="5A" sheetId="18" state="hidden" r:id="rId12"/>
    <sheet name="5B" sheetId="19" state="hidden" r:id="rId13"/>
    <sheet name="5C" sheetId="20" state="hidden" r:id="rId14"/>
    <sheet name="5D" sheetId="21" state="hidden" r:id="rId15"/>
    <sheet name="Endüstriyel" sheetId="6" state="hidden" r:id="rId16"/>
    <sheet name="Trafo Merkezleri" sheetId="7" state="hidden" r:id="rId17"/>
    <sheet name="AG ENH" sheetId="8" state="hidden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  <c r="B7" i="7"/>
  <c r="F6" i="7" s="1"/>
  <c r="B5" i="7"/>
  <c r="B6" i="7"/>
  <c r="F5" i="7" s="1"/>
  <c r="B8" i="7"/>
  <c r="B9" i="7"/>
  <c r="B3" i="8"/>
  <c r="B5" i="19"/>
  <c r="E67" i="19" s="1"/>
  <c r="C3" i="19"/>
  <c r="C3" i="15"/>
  <c r="D7" i="1"/>
  <c r="K66" i="20" s="1"/>
  <c r="B5" i="2"/>
  <c r="E67" i="2" s="1"/>
  <c r="B5" i="22"/>
  <c r="E67" i="22" s="1"/>
  <c r="C3" i="22"/>
  <c r="C4" i="22" s="1"/>
  <c r="C5" i="22" s="1"/>
  <c r="C3" i="2"/>
  <c r="C3" i="13"/>
  <c r="C4" i="13" s="1"/>
  <c r="C5" i="13" s="1"/>
  <c r="B5" i="13"/>
  <c r="E67" i="13" s="1"/>
  <c r="C3" i="14"/>
  <c r="C4" i="14" s="1"/>
  <c r="C5" i="14" s="1"/>
  <c r="C6" i="14" s="1"/>
  <c r="B5" i="14"/>
  <c r="E68" i="14" s="1"/>
  <c r="C3" i="12"/>
  <c r="C4" i="12" s="1"/>
  <c r="C5" i="12" s="1"/>
  <c r="C6" i="12" s="1"/>
  <c r="E6" i="12" s="1"/>
  <c r="B2" i="6"/>
  <c r="B3" i="6" s="1"/>
  <c r="F74" i="22"/>
  <c r="H2" i="6"/>
  <c r="H3" i="6" s="1"/>
  <c r="C3" i="21"/>
  <c r="B5" i="21"/>
  <c r="E68" i="21" s="1"/>
  <c r="C3" i="20"/>
  <c r="B5" i="20"/>
  <c r="C3" i="18"/>
  <c r="B5" i="18"/>
  <c r="E67" i="18" s="1"/>
  <c r="C3" i="17"/>
  <c r="C4" i="17" s="1"/>
  <c r="C5" i="17" s="1"/>
  <c r="B5" i="17"/>
  <c r="E68" i="17" s="1"/>
  <c r="B5" i="15"/>
  <c r="E68" i="15" s="1"/>
  <c r="B5" i="12"/>
  <c r="E67" i="12" s="1"/>
  <c r="C3" i="11"/>
  <c r="C4" i="11" s="1"/>
  <c r="C5" i="11" s="1"/>
  <c r="C6" i="11" s="1"/>
  <c r="B5" i="11"/>
  <c r="E67" i="11" s="1"/>
  <c r="C3" i="10"/>
  <c r="C4" i="10" s="1"/>
  <c r="C5" i="10" s="1"/>
  <c r="B5" i="10"/>
  <c r="E67" i="10" s="1"/>
  <c r="B5" i="16"/>
  <c r="E68" i="16" s="1"/>
  <c r="C3" i="16"/>
  <c r="L5" i="21"/>
  <c r="F74" i="21"/>
  <c r="L5" i="20"/>
  <c r="F74" i="20"/>
  <c r="F74" i="19"/>
  <c r="L5" i="18"/>
  <c r="N5" i="18"/>
  <c r="F74" i="18"/>
  <c r="L5" i="17"/>
  <c r="N5" i="17"/>
  <c r="F74" i="17"/>
  <c r="N5" i="16"/>
  <c r="F74" i="16"/>
  <c r="L5" i="15"/>
  <c r="N5" i="15"/>
  <c r="F74" i="15"/>
  <c r="F74" i="14"/>
  <c r="L5" i="13"/>
  <c r="N5" i="13"/>
  <c r="F74" i="13"/>
  <c r="N5" i="12"/>
  <c r="F74" i="12"/>
  <c r="F74" i="11"/>
  <c r="F74" i="10"/>
  <c r="F74" i="2"/>
  <c r="E67" i="20"/>
  <c r="E68" i="20"/>
  <c r="E67" i="14" l="1"/>
  <c r="C7" i="12"/>
  <c r="E7" i="12" s="1"/>
  <c r="E68" i="11"/>
  <c r="E67" i="21"/>
  <c r="D3" i="10"/>
  <c r="D4" i="10" s="1"/>
  <c r="D5" i="10" s="1"/>
  <c r="D6" i="10" s="1"/>
  <c r="D7" i="10" s="1"/>
  <c r="I7" i="10" s="1"/>
  <c r="E68" i="10"/>
  <c r="E68" i="13"/>
  <c r="E68" i="19"/>
  <c r="E67" i="16"/>
  <c r="E68" i="2"/>
  <c r="E67" i="17"/>
  <c r="D3" i="11"/>
  <c r="D4" i="11" s="1"/>
  <c r="D5" i="11" s="1"/>
  <c r="G5" i="11" s="1"/>
  <c r="J5" i="11" s="1"/>
  <c r="D3" i="13"/>
  <c r="D4" i="13" s="1"/>
  <c r="D5" i="13" s="1"/>
  <c r="G5" i="13" s="1"/>
  <c r="J5" i="13" s="1"/>
  <c r="D3" i="21"/>
  <c r="D4" i="21" s="1"/>
  <c r="D5" i="21" s="1"/>
  <c r="G5" i="21" s="1"/>
  <c r="J5" i="21" s="1"/>
  <c r="D3" i="17"/>
  <c r="D4" i="17" s="1"/>
  <c r="D5" i="17" s="1"/>
  <c r="D6" i="17" s="1"/>
  <c r="I6" i="17" s="1"/>
  <c r="D3" i="22"/>
  <c r="D4" i="22" s="1"/>
  <c r="D5" i="22" s="1"/>
  <c r="G5" i="22" s="1"/>
  <c r="J5" i="22" s="1"/>
  <c r="D3" i="16"/>
  <c r="D4" i="16" s="1"/>
  <c r="D5" i="16" s="1"/>
  <c r="D6" i="16" s="1"/>
  <c r="I6" i="16" s="1"/>
  <c r="E68" i="22"/>
  <c r="E67" i="15"/>
  <c r="D3" i="18"/>
  <c r="D4" i="18" s="1"/>
  <c r="D5" i="18" s="1"/>
  <c r="D6" i="18" s="1"/>
  <c r="G6" i="18" s="1"/>
  <c r="J6" i="18" s="1"/>
  <c r="E68" i="18"/>
  <c r="E68" i="12"/>
  <c r="E3" i="8"/>
  <c r="D3" i="8" s="1"/>
  <c r="D12" i="1" s="1"/>
  <c r="F7" i="7"/>
  <c r="K9" i="7"/>
  <c r="K8" i="7"/>
  <c r="F4" i="7" s="1"/>
  <c r="F3" i="7"/>
  <c r="H4" i="6"/>
  <c r="K3" i="6"/>
  <c r="B4" i="6"/>
  <c r="E3" i="6"/>
  <c r="F3" i="6" s="1"/>
  <c r="F6" i="12"/>
  <c r="H6" i="12" s="1"/>
  <c r="K66" i="22"/>
  <c r="C4" i="18"/>
  <c r="C5" i="18" s="1"/>
  <c r="C6" i="18" s="1"/>
  <c r="F5" i="11"/>
  <c r="H5" i="11" s="1"/>
  <c r="K66" i="16"/>
  <c r="K66" i="17"/>
  <c r="C4" i="16"/>
  <c r="C5" i="16" s="1"/>
  <c r="F5" i="16" s="1"/>
  <c r="H5" i="16" s="1"/>
  <c r="K66" i="19"/>
  <c r="G7" i="10"/>
  <c r="J7" i="10" s="1"/>
  <c r="K66" i="21"/>
  <c r="K66" i="14"/>
  <c r="D3" i="14"/>
  <c r="D4" i="14" s="1"/>
  <c r="D5" i="14" s="1"/>
  <c r="G5" i="14" s="1"/>
  <c r="J5" i="14" s="1"/>
  <c r="C4" i="21"/>
  <c r="C5" i="21" s="1"/>
  <c r="C6" i="21" s="1"/>
  <c r="G5" i="10"/>
  <c r="J5" i="10" s="1"/>
  <c r="K66" i="13"/>
  <c r="K66" i="12"/>
  <c r="K66" i="18"/>
  <c r="K66" i="15"/>
  <c r="K66" i="11"/>
  <c r="F5" i="12"/>
  <c r="H5" i="12" s="1"/>
  <c r="D3" i="12"/>
  <c r="D4" i="12" s="1"/>
  <c r="D5" i="12" s="1"/>
  <c r="K66" i="2"/>
  <c r="D8" i="10"/>
  <c r="K66" i="10"/>
  <c r="C4" i="15"/>
  <c r="C5" i="15" s="1"/>
  <c r="D3" i="15"/>
  <c r="D4" i="15" s="1"/>
  <c r="D5" i="15" s="1"/>
  <c r="E6" i="14"/>
  <c r="F6" i="14"/>
  <c r="H6" i="14" s="1"/>
  <c r="C7" i="14"/>
  <c r="C4" i="19"/>
  <c r="C5" i="19" s="1"/>
  <c r="D3" i="19"/>
  <c r="D4" i="19" s="1"/>
  <c r="D5" i="19" s="1"/>
  <c r="C6" i="10"/>
  <c r="F5" i="10"/>
  <c r="H5" i="10" s="1"/>
  <c r="F5" i="13"/>
  <c r="H5" i="13" s="1"/>
  <c r="C6" i="13"/>
  <c r="E6" i="11"/>
  <c r="F6" i="11"/>
  <c r="H6" i="11" s="1"/>
  <c r="C7" i="11"/>
  <c r="F5" i="14"/>
  <c r="H5" i="14" s="1"/>
  <c r="C6" i="22"/>
  <c r="F5" i="22"/>
  <c r="H5" i="22" s="1"/>
  <c r="F5" i="17"/>
  <c r="H5" i="17" s="1"/>
  <c r="C6" i="17"/>
  <c r="C8" i="12"/>
  <c r="D3" i="20"/>
  <c r="D4" i="20" s="1"/>
  <c r="D5" i="20" s="1"/>
  <c r="C4" i="20"/>
  <c r="C5" i="20" s="1"/>
  <c r="I6" i="10"/>
  <c r="G6" i="10"/>
  <c r="J6" i="10" s="1"/>
  <c r="C4" i="2"/>
  <c r="C5" i="2" s="1"/>
  <c r="D3" i="2"/>
  <c r="D4" i="2" s="1"/>
  <c r="D5" i="2" s="1"/>
  <c r="F7" i="12" l="1"/>
  <c r="H7" i="12" s="1"/>
  <c r="G5" i="18"/>
  <c r="J5" i="18" s="1"/>
  <c r="D6" i="21"/>
  <c r="I6" i="21" s="1"/>
  <c r="F5" i="18"/>
  <c r="H5" i="18" s="1"/>
  <c r="D6" i="11"/>
  <c r="I6" i="11" s="1"/>
  <c r="D6" i="13"/>
  <c r="D7" i="13" s="1"/>
  <c r="C8" i="7"/>
  <c r="G5" i="17"/>
  <c r="J5" i="17" s="1"/>
  <c r="D7" i="16"/>
  <c r="I7" i="16" s="1"/>
  <c r="G6" i="17"/>
  <c r="J6" i="17" s="1"/>
  <c r="D7" i="17"/>
  <c r="I7" i="17" s="1"/>
  <c r="G5" i="16"/>
  <c r="J5" i="16" s="1"/>
  <c r="C6" i="16"/>
  <c r="E6" i="16" s="1"/>
  <c r="G6" i="16"/>
  <c r="J6" i="16" s="1"/>
  <c r="I6" i="18"/>
  <c r="D6" i="22"/>
  <c r="D7" i="22" s="1"/>
  <c r="D8" i="22" s="1"/>
  <c r="D7" i="18"/>
  <c r="D8" i="18" s="1"/>
  <c r="C4" i="7"/>
  <c r="F9" i="7"/>
  <c r="H12" i="1" s="1"/>
  <c r="H5" i="6"/>
  <c r="K4" i="6"/>
  <c r="B5" i="6"/>
  <c r="E4" i="6"/>
  <c r="F4" i="6" s="1"/>
  <c r="F5" i="21"/>
  <c r="H5" i="21" s="1"/>
  <c r="D6" i="14"/>
  <c r="D7" i="14" s="1"/>
  <c r="D6" i="12"/>
  <c r="G5" i="12"/>
  <c r="J5" i="12" s="1"/>
  <c r="D9" i="10"/>
  <c r="I8" i="10"/>
  <c r="G8" i="10"/>
  <c r="J8" i="10" s="1"/>
  <c r="C7" i="18"/>
  <c r="F6" i="18"/>
  <c r="H6" i="18" s="1"/>
  <c r="E6" i="18"/>
  <c r="C7" i="10"/>
  <c r="F6" i="10"/>
  <c r="H6" i="10" s="1"/>
  <c r="E6" i="10"/>
  <c r="D6" i="19"/>
  <c r="G5" i="19"/>
  <c r="J5" i="19" s="1"/>
  <c r="F5" i="20"/>
  <c r="H5" i="20" s="1"/>
  <c r="C6" i="20"/>
  <c r="D7" i="11"/>
  <c r="F5" i="19"/>
  <c r="H5" i="19" s="1"/>
  <c r="C6" i="19"/>
  <c r="C6" i="15"/>
  <c r="F5" i="15"/>
  <c r="H5" i="15" s="1"/>
  <c r="F8" i="12"/>
  <c r="H8" i="12" s="1"/>
  <c r="E8" i="12"/>
  <c r="C9" i="12"/>
  <c r="C7" i="21"/>
  <c r="F6" i="21"/>
  <c r="H6" i="21" s="1"/>
  <c r="E6" i="21"/>
  <c r="F6" i="13"/>
  <c r="H6" i="13" s="1"/>
  <c r="C7" i="13"/>
  <c r="E6" i="13"/>
  <c r="D6" i="2"/>
  <c r="G5" i="2"/>
  <c r="J5" i="2" s="1"/>
  <c r="C8" i="14"/>
  <c r="F7" i="14"/>
  <c r="H7" i="14" s="1"/>
  <c r="E7" i="14"/>
  <c r="G5" i="20"/>
  <c r="J5" i="20" s="1"/>
  <c r="D6" i="20"/>
  <c r="F6" i="17"/>
  <c r="H6" i="17" s="1"/>
  <c r="E6" i="17"/>
  <c r="C7" i="17"/>
  <c r="G5" i="15"/>
  <c r="J5" i="15" s="1"/>
  <c r="D6" i="15"/>
  <c r="C7" i="22"/>
  <c r="F6" i="22"/>
  <c r="H6" i="22" s="1"/>
  <c r="E6" i="22"/>
  <c r="F5" i="2"/>
  <c r="H5" i="2" s="1"/>
  <c r="C6" i="2"/>
  <c r="E7" i="11"/>
  <c r="C8" i="11"/>
  <c r="F7" i="11"/>
  <c r="H7" i="11" s="1"/>
  <c r="D7" i="21" l="1"/>
  <c r="G6" i="21"/>
  <c r="J6" i="21" s="1"/>
  <c r="C7" i="16"/>
  <c r="E7" i="16" s="1"/>
  <c r="D8" i="16"/>
  <c r="I8" i="16" s="1"/>
  <c r="G6" i="11"/>
  <c r="J6" i="11" s="1"/>
  <c r="I6" i="13"/>
  <c r="F6" i="16"/>
  <c r="H6" i="16" s="1"/>
  <c r="G6" i="13"/>
  <c r="J6" i="13" s="1"/>
  <c r="I7" i="18"/>
  <c r="G7" i="16"/>
  <c r="J7" i="16" s="1"/>
  <c r="D8" i="17"/>
  <c r="G8" i="17" s="1"/>
  <c r="J8" i="17" s="1"/>
  <c r="G7" i="17"/>
  <c r="J7" i="17" s="1"/>
  <c r="G7" i="18"/>
  <c r="J7" i="18" s="1"/>
  <c r="I6" i="22"/>
  <c r="G6" i="22"/>
  <c r="J6" i="22" s="1"/>
  <c r="H6" i="6"/>
  <c r="K5" i="6"/>
  <c r="B6" i="6"/>
  <c r="E5" i="6"/>
  <c r="F5" i="6" s="1"/>
  <c r="G7" i="22"/>
  <c r="J7" i="22" s="1"/>
  <c r="I7" i="22"/>
  <c r="I6" i="14"/>
  <c r="G6" i="14"/>
  <c r="J6" i="14" s="1"/>
  <c r="D10" i="10"/>
  <c r="G9" i="10"/>
  <c r="J9" i="10" s="1"/>
  <c r="I9" i="10"/>
  <c r="G6" i="12"/>
  <c r="J6" i="12" s="1"/>
  <c r="D7" i="12"/>
  <c r="I6" i="12"/>
  <c r="F6" i="2"/>
  <c r="H6" i="2" s="1"/>
  <c r="E6" i="2"/>
  <c r="C7" i="2"/>
  <c r="D9" i="18"/>
  <c r="G8" i="18"/>
  <c r="J8" i="18" s="1"/>
  <c r="I8" i="18"/>
  <c r="E8" i="11"/>
  <c r="F8" i="11"/>
  <c r="H8" i="11" s="1"/>
  <c r="C9" i="11"/>
  <c r="D7" i="15"/>
  <c r="G6" i="15"/>
  <c r="J6" i="15" s="1"/>
  <c r="I6" i="15"/>
  <c r="C8" i="21"/>
  <c r="F7" i="21"/>
  <c r="H7" i="21" s="1"/>
  <c r="E7" i="21"/>
  <c r="I7" i="11"/>
  <c r="G7" i="11"/>
  <c r="J7" i="11" s="1"/>
  <c r="D8" i="11"/>
  <c r="E7" i="18"/>
  <c r="F7" i="18"/>
  <c r="H7" i="18" s="1"/>
  <c r="C8" i="18"/>
  <c r="F7" i="16"/>
  <c r="H7" i="16" s="1"/>
  <c r="C8" i="16"/>
  <c r="F8" i="14"/>
  <c r="H8" i="14" s="1"/>
  <c r="E8" i="14"/>
  <c r="C9" i="14"/>
  <c r="E9" i="12"/>
  <c r="F9" i="12"/>
  <c r="H9" i="12" s="1"/>
  <c r="C10" i="12"/>
  <c r="E6" i="20"/>
  <c r="C7" i="20"/>
  <c r="F6" i="20"/>
  <c r="H6" i="20" s="1"/>
  <c r="I7" i="14"/>
  <c r="G7" i="14"/>
  <c r="J7" i="14" s="1"/>
  <c r="D8" i="14"/>
  <c r="C8" i="17"/>
  <c r="F7" i="17"/>
  <c r="H7" i="17" s="1"/>
  <c r="E7" i="17"/>
  <c r="I6" i="2"/>
  <c r="G6" i="2"/>
  <c r="J6" i="2" s="1"/>
  <c r="D7" i="2"/>
  <c r="E7" i="13"/>
  <c r="F7" i="13"/>
  <c r="H7" i="13" s="1"/>
  <c r="C8" i="13"/>
  <c r="I7" i="21"/>
  <c r="G7" i="21"/>
  <c r="J7" i="21" s="1"/>
  <c r="D8" i="21"/>
  <c r="D7" i="20"/>
  <c r="I6" i="20"/>
  <c r="G6" i="20"/>
  <c r="J6" i="20" s="1"/>
  <c r="D7" i="19"/>
  <c r="I6" i="19"/>
  <c r="G6" i="19"/>
  <c r="J6" i="19" s="1"/>
  <c r="E7" i="10"/>
  <c r="C8" i="10"/>
  <c r="F7" i="10"/>
  <c r="H7" i="10" s="1"/>
  <c r="I7" i="13"/>
  <c r="D8" i="13"/>
  <c r="G7" i="13"/>
  <c r="J7" i="13" s="1"/>
  <c r="F6" i="15"/>
  <c r="H6" i="15" s="1"/>
  <c r="E6" i="15"/>
  <c r="C7" i="15"/>
  <c r="F6" i="19"/>
  <c r="H6" i="19" s="1"/>
  <c r="E6" i="19"/>
  <c r="C7" i="19"/>
  <c r="F7" i="22"/>
  <c r="H7" i="22" s="1"/>
  <c r="E7" i="22"/>
  <c r="C8" i="22"/>
  <c r="I8" i="22"/>
  <c r="D9" i="22"/>
  <c r="G8" i="22"/>
  <c r="J8" i="22" s="1"/>
  <c r="G8" i="16" l="1"/>
  <c r="J8" i="16" s="1"/>
  <c r="D9" i="16"/>
  <c r="D10" i="16" s="1"/>
  <c r="G10" i="16" s="1"/>
  <c r="J10" i="16" s="1"/>
  <c r="D9" i="17"/>
  <c r="I8" i="17"/>
  <c r="H7" i="6"/>
  <c r="K6" i="6"/>
  <c r="B7" i="6"/>
  <c r="E6" i="6"/>
  <c r="F6" i="6" s="1"/>
  <c r="G7" i="12"/>
  <c r="J7" i="12" s="1"/>
  <c r="D8" i="12"/>
  <c r="I7" i="12"/>
  <c r="G10" i="10"/>
  <c r="J10" i="10" s="1"/>
  <c r="I10" i="10"/>
  <c r="D11" i="10"/>
  <c r="E9" i="11"/>
  <c r="F9" i="11"/>
  <c r="H9" i="11" s="1"/>
  <c r="C10" i="11"/>
  <c r="F7" i="2"/>
  <c r="H7" i="2" s="1"/>
  <c r="C8" i="2"/>
  <c r="E7" i="2"/>
  <c r="D10" i="22"/>
  <c r="I9" i="22"/>
  <c r="G9" i="22"/>
  <c r="J9" i="22" s="1"/>
  <c r="F7" i="15"/>
  <c r="H7" i="15" s="1"/>
  <c r="E7" i="15"/>
  <c r="C8" i="15"/>
  <c r="C9" i="10"/>
  <c r="E8" i="10"/>
  <c r="F8" i="10"/>
  <c r="H8" i="10" s="1"/>
  <c r="D8" i="20"/>
  <c r="G7" i="20"/>
  <c r="J7" i="20" s="1"/>
  <c r="I7" i="20"/>
  <c r="F8" i="13"/>
  <c r="H8" i="13" s="1"/>
  <c r="E8" i="13"/>
  <c r="C9" i="13"/>
  <c r="F8" i="17"/>
  <c r="H8" i="17" s="1"/>
  <c r="E8" i="17"/>
  <c r="C9" i="17"/>
  <c r="E8" i="22"/>
  <c r="C9" i="22"/>
  <c r="F8" i="22"/>
  <c r="H8" i="22" s="1"/>
  <c r="E10" i="12"/>
  <c r="F10" i="12"/>
  <c r="H10" i="12" s="1"/>
  <c r="C11" i="12"/>
  <c r="C9" i="16"/>
  <c r="F8" i="16"/>
  <c r="H8" i="16" s="1"/>
  <c r="E8" i="16"/>
  <c r="I8" i="14"/>
  <c r="D9" i="14"/>
  <c r="G8" i="14"/>
  <c r="J8" i="14" s="1"/>
  <c r="G7" i="15"/>
  <c r="J7" i="15" s="1"/>
  <c r="D8" i="15"/>
  <c r="I7" i="15"/>
  <c r="C9" i="18"/>
  <c r="F8" i="18"/>
  <c r="H8" i="18" s="1"/>
  <c r="E8" i="18"/>
  <c r="E7" i="19"/>
  <c r="C8" i="19"/>
  <c r="F7" i="19"/>
  <c r="H7" i="19" s="1"/>
  <c r="I7" i="19"/>
  <c r="G7" i="19"/>
  <c r="J7" i="19" s="1"/>
  <c r="D8" i="19"/>
  <c r="G9" i="17"/>
  <c r="J9" i="17" s="1"/>
  <c r="I9" i="17"/>
  <c r="D10" i="17"/>
  <c r="G7" i="2"/>
  <c r="J7" i="2" s="1"/>
  <c r="D8" i="2"/>
  <c r="I7" i="2"/>
  <c r="I10" i="16"/>
  <c r="I9" i="18"/>
  <c r="G9" i="18"/>
  <c r="J9" i="18" s="1"/>
  <c r="D10" i="18"/>
  <c r="D9" i="13"/>
  <c r="I8" i="13"/>
  <c r="G8" i="13"/>
  <c r="J8" i="13" s="1"/>
  <c r="D9" i="21"/>
  <c r="I8" i="21"/>
  <c r="G8" i="21"/>
  <c r="J8" i="21" s="1"/>
  <c r="E9" i="14"/>
  <c r="F9" i="14"/>
  <c r="H9" i="14" s="1"/>
  <c r="C10" i="14"/>
  <c r="E7" i="20"/>
  <c r="F7" i="20"/>
  <c r="H7" i="20" s="1"/>
  <c r="C8" i="20"/>
  <c r="I8" i="11"/>
  <c r="D9" i="11"/>
  <c r="G8" i="11"/>
  <c r="J8" i="11" s="1"/>
  <c r="E8" i="21"/>
  <c r="F8" i="21"/>
  <c r="H8" i="21" s="1"/>
  <c r="C9" i="21"/>
  <c r="D11" i="16" l="1"/>
  <c r="G9" i="16"/>
  <c r="J9" i="16" s="1"/>
  <c r="I9" i="16"/>
  <c r="H8" i="6"/>
  <c r="K7" i="6"/>
  <c r="L5" i="6"/>
  <c r="E7" i="6"/>
  <c r="F7" i="6" s="1"/>
  <c r="B8" i="6"/>
  <c r="D12" i="10"/>
  <c r="I11" i="10"/>
  <c r="G11" i="10"/>
  <c r="J11" i="10" s="1"/>
  <c r="D9" i="12"/>
  <c r="I8" i="12"/>
  <c r="G8" i="12"/>
  <c r="J8" i="12" s="1"/>
  <c r="C10" i="22"/>
  <c r="F9" i="22"/>
  <c r="H9" i="22" s="1"/>
  <c r="E9" i="22"/>
  <c r="D9" i="19"/>
  <c r="G8" i="19"/>
  <c r="J8" i="19" s="1"/>
  <c r="I8" i="19"/>
  <c r="C10" i="18"/>
  <c r="F9" i="18"/>
  <c r="H9" i="18" s="1"/>
  <c r="E9" i="18"/>
  <c r="E9" i="17"/>
  <c r="C10" i="17"/>
  <c r="F9" i="17"/>
  <c r="H9" i="17" s="1"/>
  <c r="D9" i="20"/>
  <c r="I8" i="20"/>
  <c r="G8" i="20"/>
  <c r="J8" i="20" s="1"/>
  <c r="D11" i="18"/>
  <c r="I10" i="18"/>
  <c r="G10" i="18"/>
  <c r="J10" i="18" s="1"/>
  <c r="G9" i="11"/>
  <c r="J9" i="11" s="1"/>
  <c r="I9" i="11"/>
  <c r="D10" i="11"/>
  <c r="C11" i="14"/>
  <c r="E10" i="14"/>
  <c r="F10" i="14"/>
  <c r="H10" i="14" s="1"/>
  <c r="E8" i="2"/>
  <c r="C9" i="2"/>
  <c r="F8" i="2"/>
  <c r="H8" i="2" s="1"/>
  <c r="D10" i="13"/>
  <c r="I9" i="13"/>
  <c r="G9" i="13"/>
  <c r="J9" i="13" s="1"/>
  <c r="D9" i="2"/>
  <c r="I8" i="2"/>
  <c r="G8" i="2"/>
  <c r="J8" i="2" s="1"/>
  <c r="I8" i="15"/>
  <c r="D9" i="15"/>
  <c r="G8" i="15"/>
  <c r="J8" i="15" s="1"/>
  <c r="E8" i="19"/>
  <c r="C9" i="19"/>
  <c r="F8" i="19"/>
  <c r="H8" i="19" s="1"/>
  <c r="D10" i="21"/>
  <c r="G9" i="21"/>
  <c r="J9" i="21" s="1"/>
  <c r="I9" i="21"/>
  <c r="I9" i="14"/>
  <c r="G9" i="14"/>
  <c r="J9" i="14" s="1"/>
  <c r="D10" i="14"/>
  <c r="F11" i="12"/>
  <c r="H11" i="12" s="1"/>
  <c r="C12" i="12"/>
  <c r="E11" i="12"/>
  <c r="E9" i="10"/>
  <c r="F9" i="10"/>
  <c r="H9" i="10" s="1"/>
  <c r="C10" i="10"/>
  <c r="C10" i="13"/>
  <c r="E9" i="13"/>
  <c r="F9" i="13"/>
  <c r="H9" i="13" s="1"/>
  <c r="F10" i="11"/>
  <c r="H10" i="11" s="1"/>
  <c r="C11" i="11"/>
  <c r="E10" i="11"/>
  <c r="E8" i="20"/>
  <c r="C9" i="20"/>
  <c r="F8" i="20"/>
  <c r="H8" i="20" s="1"/>
  <c r="G10" i="17"/>
  <c r="J10" i="17" s="1"/>
  <c r="D11" i="17"/>
  <c r="I10" i="17"/>
  <c r="E9" i="21"/>
  <c r="C10" i="21"/>
  <c r="F9" i="21"/>
  <c r="H9" i="21" s="1"/>
  <c r="C10" i="16"/>
  <c r="E9" i="16"/>
  <c r="F9" i="16"/>
  <c r="H9" i="16" s="1"/>
  <c r="I11" i="16"/>
  <c r="D12" i="16"/>
  <c r="G11" i="16"/>
  <c r="J11" i="16" s="1"/>
  <c r="C9" i="15"/>
  <c r="E8" i="15"/>
  <c r="F8" i="15"/>
  <c r="H8" i="15" s="1"/>
  <c r="G10" i="22"/>
  <c r="J10" i="22" s="1"/>
  <c r="D11" i="22"/>
  <c r="I10" i="22"/>
  <c r="K8" i="6" l="1"/>
  <c r="H9" i="6"/>
  <c r="K9" i="6" s="1"/>
  <c r="L9" i="6" s="1"/>
  <c r="L6" i="6"/>
  <c r="E8" i="6"/>
  <c r="F8" i="6" s="1"/>
  <c r="B9" i="6"/>
  <c r="D10" i="12"/>
  <c r="G9" i="12"/>
  <c r="J9" i="12" s="1"/>
  <c r="I9" i="12"/>
  <c r="I12" i="10"/>
  <c r="G12" i="10"/>
  <c r="J12" i="10" s="1"/>
  <c r="D13" i="10"/>
  <c r="F9" i="2"/>
  <c r="H9" i="2" s="1"/>
  <c r="E9" i="2"/>
  <c r="C10" i="2"/>
  <c r="D12" i="18"/>
  <c r="I11" i="18"/>
  <c r="G11" i="18"/>
  <c r="J11" i="18" s="1"/>
  <c r="I11" i="17"/>
  <c r="D12" i="17"/>
  <c r="G11" i="17"/>
  <c r="J11" i="17" s="1"/>
  <c r="C11" i="10"/>
  <c r="F10" i="10"/>
  <c r="H10" i="10" s="1"/>
  <c r="E10" i="10"/>
  <c r="E11" i="14"/>
  <c r="F11" i="14"/>
  <c r="H11" i="14" s="1"/>
  <c r="C12" i="14"/>
  <c r="C11" i="18"/>
  <c r="E10" i="18"/>
  <c r="F10" i="18"/>
  <c r="H10" i="18" s="1"/>
  <c r="F10" i="22"/>
  <c r="H10" i="22" s="1"/>
  <c r="C11" i="22"/>
  <c r="E10" i="22"/>
  <c r="E9" i="15"/>
  <c r="C10" i="15"/>
  <c r="F9" i="15"/>
  <c r="H9" i="15" s="1"/>
  <c r="E10" i="16"/>
  <c r="C11" i="16"/>
  <c r="F10" i="16"/>
  <c r="H10" i="16" s="1"/>
  <c r="F9" i="19"/>
  <c r="H9" i="19" s="1"/>
  <c r="E9" i="19"/>
  <c r="C10" i="19"/>
  <c r="D11" i="11"/>
  <c r="I10" i="11"/>
  <c r="G10" i="11"/>
  <c r="J10" i="11" s="1"/>
  <c r="G9" i="2"/>
  <c r="J9" i="2" s="1"/>
  <c r="D10" i="2"/>
  <c r="I9" i="2"/>
  <c r="D10" i="20"/>
  <c r="G9" i="20"/>
  <c r="J9" i="20" s="1"/>
  <c r="I9" i="20"/>
  <c r="I9" i="19"/>
  <c r="G9" i="19"/>
  <c r="J9" i="19" s="1"/>
  <c r="D10" i="19"/>
  <c r="C11" i="21"/>
  <c r="E10" i="21"/>
  <c r="F10" i="21"/>
  <c r="H10" i="21" s="1"/>
  <c r="F10" i="17"/>
  <c r="H10" i="17" s="1"/>
  <c r="C11" i="17"/>
  <c r="E10" i="17"/>
  <c r="D12" i="22"/>
  <c r="I11" i="22"/>
  <c r="G11" i="22"/>
  <c r="J11" i="22" s="1"/>
  <c r="I12" i="16"/>
  <c r="G12" i="16"/>
  <c r="J12" i="16" s="1"/>
  <c r="D13" i="16"/>
  <c r="F10" i="13"/>
  <c r="H10" i="13" s="1"/>
  <c r="E10" i="13"/>
  <c r="C11" i="13"/>
  <c r="D11" i="21"/>
  <c r="G10" i="21"/>
  <c r="J10" i="21" s="1"/>
  <c r="I10" i="21"/>
  <c r="D11" i="13"/>
  <c r="G10" i="13"/>
  <c r="J10" i="13" s="1"/>
  <c r="I10" i="13"/>
  <c r="C10" i="20"/>
  <c r="E9" i="20"/>
  <c r="F9" i="20"/>
  <c r="H9" i="20" s="1"/>
  <c r="F12" i="12"/>
  <c r="H12" i="12" s="1"/>
  <c r="E12" i="12"/>
  <c r="C13" i="12"/>
  <c r="F11" i="11"/>
  <c r="H11" i="11" s="1"/>
  <c r="E11" i="11"/>
  <c r="C12" i="11"/>
  <c r="I10" i="14"/>
  <c r="D11" i="14"/>
  <c r="G10" i="14"/>
  <c r="J10" i="14" s="1"/>
  <c r="G9" i="15"/>
  <c r="J9" i="15" s="1"/>
  <c r="I9" i="15"/>
  <c r="D10" i="15"/>
  <c r="L8" i="6" l="1"/>
  <c r="L7" i="6"/>
  <c r="B10" i="6"/>
  <c r="E9" i="6"/>
  <c r="F9" i="6" s="1"/>
  <c r="G13" i="10"/>
  <c r="J13" i="10" s="1"/>
  <c r="I13" i="10"/>
  <c r="D14" i="10"/>
  <c r="D11" i="12"/>
  <c r="G10" i="12"/>
  <c r="J10" i="12" s="1"/>
  <c r="I10" i="12"/>
  <c r="D12" i="13"/>
  <c r="I11" i="13"/>
  <c r="G11" i="13"/>
  <c r="J11" i="13" s="1"/>
  <c r="D14" i="16"/>
  <c r="G13" i="16"/>
  <c r="J13" i="16" s="1"/>
  <c r="I13" i="16"/>
  <c r="I10" i="15"/>
  <c r="G10" i="15"/>
  <c r="J10" i="15" s="1"/>
  <c r="D11" i="15"/>
  <c r="C11" i="20"/>
  <c r="F10" i="20"/>
  <c r="H10" i="20" s="1"/>
  <c r="E10" i="20"/>
  <c r="G12" i="22"/>
  <c r="J12" i="22" s="1"/>
  <c r="I12" i="22"/>
  <c r="D13" i="22"/>
  <c r="I10" i="20"/>
  <c r="D11" i="20"/>
  <c r="G10" i="20"/>
  <c r="J10" i="20" s="1"/>
  <c r="C11" i="19"/>
  <c r="F10" i="19"/>
  <c r="H10" i="19" s="1"/>
  <c r="E10" i="19"/>
  <c r="E11" i="10"/>
  <c r="C12" i="10"/>
  <c r="F11" i="10"/>
  <c r="H11" i="10" s="1"/>
  <c r="E11" i="21"/>
  <c r="C12" i="21"/>
  <c r="F11" i="21"/>
  <c r="H11" i="21" s="1"/>
  <c r="E11" i="18"/>
  <c r="F11" i="18"/>
  <c r="H11" i="18" s="1"/>
  <c r="C12" i="18"/>
  <c r="D13" i="18"/>
  <c r="I12" i="18"/>
  <c r="G12" i="18"/>
  <c r="J12" i="18" s="1"/>
  <c r="E13" i="12"/>
  <c r="F13" i="12"/>
  <c r="H13" i="12" s="1"/>
  <c r="C14" i="12"/>
  <c r="F11" i="17"/>
  <c r="H11" i="17" s="1"/>
  <c r="E11" i="17"/>
  <c r="C12" i="17"/>
  <c r="I10" i="19"/>
  <c r="G10" i="19"/>
  <c r="J10" i="19" s="1"/>
  <c r="D11" i="19"/>
  <c r="D11" i="2"/>
  <c r="I10" i="2"/>
  <c r="G10" i="2"/>
  <c r="J10" i="2" s="1"/>
  <c r="E10" i="15"/>
  <c r="F10" i="15"/>
  <c r="H10" i="15" s="1"/>
  <c r="C11" i="15"/>
  <c r="C13" i="14"/>
  <c r="E12" i="14"/>
  <c r="F12" i="14"/>
  <c r="H12" i="14" s="1"/>
  <c r="D13" i="17"/>
  <c r="G12" i="17"/>
  <c r="J12" i="17" s="1"/>
  <c r="I12" i="17"/>
  <c r="C11" i="2"/>
  <c r="E10" i="2"/>
  <c r="F10" i="2"/>
  <c r="H10" i="2" s="1"/>
  <c r="C12" i="22"/>
  <c r="F11" i="22"/>
  <c r="H11" i="22" s="1"/>
  <c r="E11" i="22"/>
  <c r="E12" i="11"/>
  <c r="F12" i="11"/>
  <c r="H12" i="11" s="1"/>
  <c r="C13" i="11"/>
  <c r="D12" i="21"/>
  <c r="I11" i="21"/>
  <c r="G11" i="21"/>
  <c r="J11" i="21" s="1"/>
  <c r="I11" i="14"/>
  <c r="G11" i="14"/>
  <c r="J11" i="14" s="1"/>
  <c r="D12" i="14"/>
  <c r="F11" i="13"/>
  <c r="H11" i="13" s="1"/>
  <c r="C12" i="13"/>
  <c r="E11" i="13"/>
  <c r="G11" i="11"/>
  <c r="J11" i="11" s="1"/>
  <c r="D12" i="11"/>
  <c r="I11" i="11"/>
  <c r="C12" i="16"/>
  <c r="F11" i="16"/>
  <c r="H11" i="16" s="1"/>
  <c r="E11" i="16"/>
  <c r="E10" i="6" l="1"/>
  <c r="F10" i="6" s="1"/>
  <c r="B11" i="6"/>
  <c r="D12" i="12"/>
  <c r="I11" i="12"/>
  <c r="G11" i="12"/>
  <c r="J11" i="12" s="1"/>
  <c r="I14" i="10"/>
  <c r="G14" i="10"/>
  <c r="J14" i="10" s="1"/>
  <c r="D15" i="10"/>
  <c r="C13" i="13"/>
  <c r="E12" i="13"/>
  <c r="F12" i="13"/>
  <c r="H12" i="13" s="1"/>
  <c r="G11" i="19"/>
  <c r="J11" i="19" s="1"/>
  <c r="I11" i="19"/>
  <c r="D12" i="19"/>
  <c r="E12" i="21"/>
  <c r="F12" i="21"/>
  <c r="H12" i="21" s="1"/>
  <c r="C13" i="21"/>
  <c r="I13" i="22"/>
  <c r="D14" i="22"/>
  <c r="G13" i="22"/>
  <c r="J13" i="22" s="1"/>
  <c r="I13" i="17"/>
  <c r="G13" i="17"/>
  <c r="J13" i="17" s="1"/>
  <c r="D14" i="17"/>
  <c r="C15" i="12"/>
  <c r="E14" i="12"/>
  <c r="F14" i="12"/>
  <c r="H14" i="12" s="1"/>
  <c r="D15" i="16"/>
  <c r="I14" i="16"/>
  <c r="G14" i="16"/>
  <c r="J14" i="16" s="1"/>
  <c r="F12" i="22"/>
  <c r="H12" i="22" s="1"/>
  <c r="C13" i="22"/>
  <c r="E12" i="22"/>
  <c r="G11" i="2"/>
  <c r="J11" i="2" s="1"/>
  <c r="I11" i="2"/>
  <c r="D12" i="2"/>
  <c r="I12" i="21"/>
  <c r="G12" i="21"/>
  <c r="J12" i="21" s="1"/>
  <c r="D13" i="21"/>
  <c r="C12" i="19"/>
  <c r="E11" i="19"/>
  <c r="F11" i="19"/>
  <c r="H11" i="19" s="1"/>
  <c r="E13" i="11"/>
  <c r="F13" i="11"/>
  <c r="H13" i="11" s="1"/>
  <c r="C14" i="11"/>
  <c r="E11" i="15"/>
  <c r="F11" i="15"/>
  <c r="H11" i="15" s="1"/>
  <c r="C12" i="15"/>
  <c r="F11" i="20"/>
  <c r="H11" i="20" s="1"/>
  <c r="E11" i="20"/>
  <c r="C12" i="20"/>
  <c r="C12" i="2"/>
  <c r="F11" i="2"/>
  <c r="H11" i="2" s="1"/>
  <c r="E11" i="2"/>
  <c r="F12" i="17"/>
  <c r="H12" i="17" s="1"/>
  <c r="C13" i="17"/>
  <c r="E12" i="17"/>
  <c r="G13" i="18"/>
  <c r="J13" i="18" s="1"/>
  <c r="D14" i="18"/>
  <c r="I13" i="18"/>
  <c r="G11" i="20"/>
  <c r="J11" i="20" s="1"/>
  <c r="D12" i="20"/>
  <c r="I11" i="20"/>
  <c r="G11" i="15"/>
  <c r="J11" i="15" s="1"/>
  <c r="I11" i="15"/>
  <c r="D12" i="15"/>
  <c r="C14" i="14"/>
  <c r="F13" i="14"/>
  <c r="H13" i="14" s="1"/>
  <c r="E13" i="14"/>
  <c r="I12" i="13"/>
  <c r="D13" i="13"/>
  <c r="G12" i="13"/>
  <c r="J12" i="13" s="1"/>
  <c r="C13" i="16"/>
  <c r="F12" i="16"/>
  <c r="H12" i="16" s="1"/>
  <c r="E12" i="16"/>
  <c r="D13" i="11"/>
  <c r="G12" i="11"/>
  <c r="J12" i="11" s="1"/>
  <c r="I12" i="11"/>
  <c r="D13" i="14"/>
  <c r="G12" i="14"/>
  <c r="J12" i="14" s="1"/>
  <c r="I12" i="14"/>
  <c r="E12" i="18"/>
  <c r="F12" i="18"/>
  <c r="H12" i="18" s="1"/>
  <c r="C13" i="18"/>
  <c r="F12" i="10"/>
  <c r="H12" i="10" s="1"/>
  <c r="C13" i="10"/>
  <c r="E12" i="10"/>
  <c r="E11" i="6" l="1"/>
  <c r="F11" i="6" s="1"/>
  <c r="B12" i="6"/>
  <c r="D16" i="10"/>
  <c r="I15" i="10"/>
  <c r="G15" i="10"/>
  <c r="J15" i="10" s="1"/>
  <c r="G12" i="12"/>
  <c r="J12" i="12" s="1"/>
  <c r="I12" i="12"/>
  <c r="D13" i="12"/>
  <c r="D14" i="14"/>
  <c r="I13" i="14"/>
  <c r="G13" i="14"/>
  <c r="J13" i="14" s="1"/>
  <c r="F14" i="14"/>
  <c r="H14" i="14" s="1"/>
  <c r="E14" i="14"/>
  <c r="C15" i="14"/>
  <c r="I12" i="20"/>
  <c r="D13" i="20"/>
  <c r="G12" i="20"/>
  <c r="J12" i="20" s="1"/>
  <c r="I14" i="18"/>
  <c r="D15" i="18"/>
  <c r="G14" i="18"/>
  <c r="J14" i="18" s="1"/>
  <c r="E14" i="11"/>
  <c r="C15" i="11"/>
  <c r="F14" i="11"/>
  <c r="H14" i="11" s="1"/>
  <c r="C14" i="16"/>
  <c r="E13" i="16"/>
  <c r="F13" i="16"/>
  <c r="H13" i="16" s="1"/>
  <c r="C13" i="2"/>
  <c r="E12" i="2"/>
  <c r="F12" i="2"/>
  <c r="H12" i="2" s="1"/>
  <c r="G12" i="2"/>
  <c r="J12" i="2" s="1"/>
  <c r="I12" i="2"/>
  <c r="D13" i="2"/>
  <c r="G15" i="16"/>
  <c r="J15" i="16" s="1"/>
  <c r="I15" i="16"/>
  <c r="D16" i="16"/>
  <c r="D15" i="22"/>
  <c r="G14" i="22"/>
  <c r="J14" i="22" s="1"/>
  <c r="I14" i="22"/>
  <c r="G12" i="19"/>
  <c r="J12" i="19" s="1"/>
  <c r="D13" i="19"/>
  <c r="I12" i="19"/>
  <c r="F13" i="10"/>
  <c r="H13" i="10" s="1"/>
  <c r="E13" i="10"/>
  <c r="C14" i="10"/>
  <c r="F13" i="17"/>
  <c r="H13" i="17" s="1"/>
  <c r="C14" i="17"/>
  <c r="E13" i="17"/>
  <c r="E12" i="15"/>
  <c r="F12" i="15"/>
  <c r="H12" i="15" s="1"/>
  <c r="C13" i="15"/>
  <c r="F12" i="19"/>
  <c r="H12" i="19" s="1"/>
  <c r="C13" i="19"/>
  <c r="E12" i="19"/>
  <c r="C14" i="22"/>
  <c r="F13" i="22"/>
  <c r="H13" i="22" s="1"/>
  <c r="E13" i="22"/>
  <c r="G14" i="17"/>
  <c r="J14" i="17" s="1"/>
  <c r="I14" i="17"/>
  <c r="D15" i="17"/>
  <c r="C13" i="20"/>
  <c r="E12" i="20"/>
  <c r="F12" i="20"/>
  <c r="H12" i="20" s="1"/>
  <c r="I13" i="13"/>
  <c r="G13" i="13"/>
  <c r="J13" i="13" s="1"/>
  <c r="D14" i="13"/>
  <c r="D13" i="15"/>
  <c r="I12" i="15"/>
  <c r="G12" i="15"/>
  <c r="J12" i="15" s="1"/>
  <c r="C16" i="12"/>
  <c r="E15" i="12"/>
  <c r="F15" i="12"/>
  <c r="H15" i="12" s="1"/>
  <c r="F13" i="18"/>
  <c r="H13" i="18" s="1"/>
  <c r="E13" i="18"/>
  <c r="C14" i="18"/>
  <c r="G13" i="11"/>
  <c r="J13" i="11" s="1"/>
  <c r="I13" i="11"/>
  <c r="D14" i="11"/>
  <c r="G13" i="21"/>
  <c r="J13" i="21" s="1"/>
  <c r="I13" i="21"/>
  <c r="D14" i="21"/>
  <c r="F13" i="21"/>
  <c r="H13" i="21" s="1"/>
  <c r="C14" i="21"/>
  <c r="E13" i="21"/>
  <c r="F13" i="13"/>
  <c r="H13" i="13" s="1"/>
  <c r="E13" i="13"/>
  <c r="C14" i="13"/>
  <c r="E12" i="6" l="1"/>
  <c r="F12" i="6" s="1"/>
  <c r="B13" i="6"/>
  <c r="I13" i="12"/>
  <c r="D14" i="12"/>
  <c r="G13" i="12"/>
  <c r="J13" i="12" s="1"/>
  <c r="I16" i="10"/>
  <c r="D17" i="10"/>
  <c r="G16" i="10"/>
  <c r="J16" i="10" s="1"/>
  <c r="G14" i="11"/>
  <c r="J14" i="11" s="1"/>
  <c r="I14" i="11"/>
  <c r="D15" i="11"/>
  <c r="C15" i="21"/>
  <c r="E14" i="21"/>
  <c r="F14" i="21"/>
  <c r="H14" i="21" s="1"/>
  <c r="F14" i="18"/>
  <c r="H14" i="18" s="1"/>
  <c r="E14" i="18"/>
  <c r="C15" i="18"/>
  <c r="I13" i="15"/>
  <c r="D14" i="15"/>
  <c r="G13" i="15"/>
  <c r="J13" i="15" s="1"/>
  <c r="I13" i="19"/>
  <c r="G13" i="19"/>
  <c r="J13" i="19" s="1"/>
  <c r="D14" i="19"/>
  <c r="G13" i="2"/>
  <c r="J13" i="2" s="1"/>
  <c r="D14" i="2"/>
  <c r="I13" i="2"/>
  <c r="F14" i="16"/>
  <c r="H14" i="16" s="1"/>
  <c r="E14" i="16"/>
  <c r="C15" i="16"/>
  <c r="D14" i="20"/>
  <c r="G13" i="20"/>
  <c r="J13" i="20" s="1"/>
  <c r="I13" i="20"/>
  <c r="D15" i="13"/>
  <c r="G14" i="13"/>
  <c r="J14" i="13" s="1"/>
  <c r="I14" i="13"/>
  <c r="C14" i="19"/>
  <c r="E13" i="19"/>
  <c r="F13" i="19"/>
  <c r="H13" i="19" s="1"/>
  <c r="C15" i="10"/>
  <c r="F14" i="10"/>
  <c r="H14" i="10" s="1"/>
  <c r="E14" i="10"/>
  <c r="G14" i="21"/>
  <c r="J14" i="21" s="1"/>
  <c r="I14" i="21"/>
  <c r="D15" i="21"/>
  <c r="I15" i="17"/>
  <c r="D16" i="17"/>
  <c r="G15" i="17"/>
  <c r="J15" i="17" s="1"/>
  <c r="C16" i="11"/>
  <c r="E15" i="11"/>
  <c r="F15" i="11"/>
  <c r="H15" i="11" s="1"/>
  <c r="C16" i="14"/>
  <c r="F15" i="14"/>
  <c r="H15" i="14" s="1"/>
  <c r="E15" i="14"/>
  <c r="F14" i="13"/>
  <c r="H14" i="13" s="1"/>
  <c r="E14" i="13"/>
  <c r="C15" i="13"/>
  <c r="D16" i="22"/>
  <c r="I15" i="22"/>
  <c r="G15" i="22"/>
  <c r="J15" i="22" s="1"/>
  <c r="I16" i="16"/>
  <c r="D17" i="16"/>
  <c r="G16" i="16"/>
  <c r="J16" i="16" s="1"/>
  <c r="D16" i="18"/>
  <c r="G15" i="18"/>
  <c r="J15" i="18" s="1"/>
  <c r="I15" i="18"/>
  <c r="C14" i="20"/>
  <c r="E13" i="20"/>
  <c r="F13" i="20"/>
  <c r="H13" i="20" s="1"/>
  <c r="F13" i="15"/>
  <c r="H13" i="15" s="1"/>
  <c r="C14" i="15"/>
  <c r="E13" i="15"/>
  <c r="C17" i="12"/>
  <c r="E16" i="12"/>
  <c r="F16" i="12"/>
  <c r="H16" i="12" s="1"/>
  <c r="E13" i="2"/>
  <c r="F13" i="2"/>
  <c r="H13" i="2" s="1"/>
  <c r="C14" i="2"/>
  <c r="E14" i="22"/>
  <c r="F14" i="22"/>
  <c r="H14" i="22" s="1"/>
  <c r="C15" i="22"/>
  <c r="F14" i="17"/>
  <c r="H14" i="17" s="1"/>
  <c r="E14" i="17"/>
  <c r="C15" i="17"/>
  <c r="I14" i="14"/>
  <c r="G14" i="14"/>
  <c r="J14" i="14" s="1"/>
  <c r="D15" i="14"/>
  <c r="B14" i="6" l="1"/>
  <c r="E13" i="6"/>
  <c r="F13" i="6" s="1"/>
  <c r="G17" i="10"/>
  <c r="J17" i="10" s="1"/>
  <c r="D18" i="10"/>
  <c r="I17" i="10"/>
  <c r="I14" i="12"/>
  <c r="D15" i="12"/>
  <c r="G14" i="12"/>
  <c r="J14" i="12" s="1"/>
  <c r="I15" i="14"/>
  <c r="G15" i="14"/>
  <c r="J15" i="14" s="1"/>
  <c r="D16" i="14"/>
  <c r="F15" i="21"/>
  <c r="H15" i="21" s="1"/>
  <c r="E15" i="21"/>
  <c r="C16" i="21"/>
  <c r="F14" i="2"/>
  <c r="H14" i="2" s="1"/>
  <c r="C15" i="2"/>
  <c r="E14" i="2"/>
  <c r="C16" i="13"/>
  <c r="F15" i="13"/>
  <c r="H15" i="13" s="1"/>
  <c r="E15" i="13"/>
  <c r="E14" i="20"/>
  <c r="F14" i="20"/>
  <c r="H14" i="20" s="1"/>
  <c r="C15" i="20"/>
  <c r="I16" i="18"/>
  <c r="D17" i="18"/>
  <c r="G16" i="18"/>
  <c r="J16" i="18" s="1"/>
  <c r="I16" i="22"/>
  <c r="G16" i="22"/>
  <c r="J16" i="22" s="1"/>
  <c r="D17" i="22"/>
  <c r="I15" i="21"/>
  <c r="G15" i="21"/>
  <c r="J15" i="21" s="1"/>
  <c r="D16" i="21"/>
  <c r="C15" i="19"/>
  <c r="F14" i="19"/>
  <c r="H14" i="19" s="1"/>
  <c r="E14" i="19"/>
  <c r="I14" i="19"/>
  <c r="G14" i="19"/>
  <c r="J14" i="19" s="1"/>
  <c r="D15" i="19"/>
  <c r="C16" i="22"/>
  <c r="E15" i="22"/>
  <c r="F15" i="22"/>
  <c r="H15" i="22" s="1"/>
  <c r="F17" i="12"/>
  <c r="H17" i="12" s="1"/>
  <c r="C18" i="12"/>
  <c r="E17" i="12"/>
  <c r="F16" i="14"/>
  <c r="H16" i="14" s="1"/>
  <c r="C17" i="14"/>
  <c r="E16" i="14"/>
  <c r="I14" i="20"/>
  <c r="G14" i="20"/>
  <c r="J14" i="20" s="1"/>
  <c r="D15" i="20"/>
  <c r="D16" i="11"/>
  <c r="G15" i="11"/>
  <c r="J15" i="11" s="1"/>
  <c r="I15" i="11"/>
  <c r="F15" i="16"/>
  <c r="H15" i="16" s="1"/>
  <c r="E15" i="16"/>
  <c r="C16" i="16"/>
  <c r="G14" i="15"/>
  <c r="J14" i="15" s="1"/>
  <c r="I14" i="15"/>
  <c r="D15" i="15"/>
  <c r="E15" i="10"/>
  <c r="C16" i="10"/>
  <c r="F15" i="10"/>
  <c r="H15" i="10" s="1"/>
  <c r="C15" i="15"/>
  <c r="F14" i="15"/>
  <c r="H14" i="15" s="1"/>
  <c r="E14" i="15"/>
  <c r="D18" i="16"/>
  <c r="G17" i="16"/>
  <c r="J17" i="16" s="1"/>
  <c r="I17" i="16"/>
  <c r="E16" i="11"/>
  <c r="F16" i="11"/>
  <c r="H16" i="11" s="1"/>
  <c r="C17" i="11"/>
  <c r="E15" i="17"/>
  <c r="F15" i="17"/>
  <c r="H15" i="17" s="1"/>
  <c r="C16" i="17"/>
  <c r="D17" i="17"/>
  <c r="G16" i="17"/>
  <c r="J16" i="17" s="1"/>
  <c r="I16" i="17"/>
  <c r="G15" i="13"/>
  <c r="J15" i="13" s="1"/>
  <c r="D16" i="13"/>
  <c r="I15" i="13"/>
  <c r="G14" i="2"/>
  <c r="J14" i="2" s="1"/>
  <c r="I14" i="2"/>
  <c r="D15" i="2"/>
  <c r="E15" i="18"/>
  <c r="F15" i="18"/>
  <c r="H15" i="18" s="1"/>
  <c r="C16" i="18"/>
  <c r="E14" i="6" l="1"/>
  <c r="F14" i="6" s="1"/>
  <c r="B15" i="6"/>
  <c r="D16" i="12"/>
  <c r="I15" i="12"/>
  <c r="G15" i="12"/>
  <c r="J15" i="12" s="1"/>
  <c r="D19" i="10"/>
  <c r="G18" i="10"/>
  <c r="J18" i="10" s="1"/>
  <c r="I18" i="10"/>
  <c r="C18" i="11"/>
  <c r="E17" i="11"/>
  <c r="F17" i="11"/>
  <c r="H17" i="11" s="1"/>
  <c r="F16" i="18"/>
  <c r="H16" i="18" s="1"/>
  <c r="C17" i="18"/>
  <c r="E16" i="18"/>
  <c r="E17" i="14"/>
  <c r="F17" i="14"/>
  <c r="H17" i="14" s="1"/>
  <c r="C18" i="14"/>
  <c r="D18" i="18"/>
  <c r="G17" i="18"/>
  <c r="J17" i="18" s="1"/>
  <c r="I17" i="18"/>
  <c r="C17" i="17"/>
  <c r="F16" i="17"/>
  <c r="H16" i="17" s="1"/>
  <c r="E16" i="17"/>
  <c r="D19" i="16"/>
  <c r="G18" i="16"/>
  <c r="J18" i="16" s="1"/>
  <c r="I18" i="16"/>
  <c r="D16" i="20"/>
  <c r="I15" i="20"/>
  <c r="G15" i="20"/>
  <c r="J15" i="20" s="1"/>
  <c r="I17" i="22"/>
  <c r="G17" i="22"/>
  <c r="J17" i="22" s="1"/>
  <c r="D18" i="22"/>
  <c r="C17" i="16"/>
  <c r="F16" i="16"/>
  <c r="H16" i="16" s="1"/>
  <c r="E16" i="16"/>
  <c r="F18" i="12"/>
  <c r="H18" i="12" s="1"/>
  <c r="E18" i="12"/>
  <c r="C19" i="12"/>
  <c r="D17" i="14"/>
  <c r="I16" i="14"/>
  <c r="G16" i="14"/>
  <c r="J16" i="14" s="1"/>
  <c r="I16" i="13"/>
  <c r="G16" i="13"/>
  <c r="J16" i="13" s="1"/>
  <c r="D17" i="13"/>
  <c r="E16" i="13"/>
  <c r="F16" i="13"/>
  <c r="H16" i="13" s="1"/>
  <c r="C17" i="13"/>
  <c r="C17" i="10"/>
  <c r="F16" i="10"/>
  <c r="H16" i="10" s="1"/>
  <c r="E16" i="10"/>
  <c r="G16" i="21"/>
  <c r="J16" i="21" s="1"/>
  <c r="D17" i="21"/>
  <c r="I16" i="21"/>
  <c r="E15" i="2"/>
  <c r="F15" i="2"/>
  <c r="H15" i="2" s="1"/>
  <c r="C16" i="2"/>
  <c r="C17" i="22"/>
  <c r="F16" i="22"/>
  <c r="H16" i="22" s="1"/>
  <c r="E16" i="22"/>
  <c r="F15" i="20"/>
  <c r="H15" i="20" s="1"/>
  <c r="C16" i="20"/>
  <c r="E15" i="20"/>
  <c r="C16" i="15"/>
  <c r="F15" i="15"/>
  <c r="H15" i="15" s="1"/>
  <c r="E15" i="15"/>
  <c r="C16" i="19"/>
  <c r="F15" i="19"/>
  <c r="H15" i="19" s="1"/>
  <c r="E15" i="19"/>
  <c r="I15" i="2"/>
  <c r="G15" i="2"/>
  <c r="J15" i="2" s="1"/>
  <c r="D16" i="2"/>
  <c r="D18" i="17"/>
  <c r="G17" i="17"/>
  <c r="J17" i="17" s="1"/>
  <c r="I17" i="17"/>
  <c r="D16" i="15"/>
  <c r="I15" i="15"/>
  <c r="G15" i="15"/>
  <c r="J15" i="15" s="1"/>
  <c r="I16" i="11"/>
  <c r="D17" i="11"/>
  <c r="G16" i="11"/>
  <c r="J16" i="11" s="1"/>
  <c r="G15" i="19"/>
  <c r="J15" i="19" s="1"/>
  <c r="I15" i="19"/>
  <c r="D16" i="19"/>
  <c r="C17" i="21"/>
  <c r="E16" i="21"/>
  <c r="F16" i="21"/>
  <c r="H16" i="21" s="1"/>
  <c r="E15" i="6" l="1"/>
  <c r="F15" i="6" s="1"/>
  <c r="B16" i="6"/>
  <c r="E16" i="6" s="1"/>
  <c r="F16" i="6" s="1"/>
  <c r="F17" i="6" s="1"/>
  <c r="I19" i="10"/>
  <c r="G19" i="10"/>
  <c r="J19" i="10" s="1"/>
  <c r="D20" i="10"/>
  <c r="G16" i="12"/>
  <c r="J16" i="12" s="1"/>
  <c r="D17" i="12"/>
  <c r="I16" i="12"/>
  <c r="E17" i="17"/>
  <c r="C18" i="17"/>
  <c r="F17" i="17"/>
  <c r="H17" i="17" s="1"/>
  <c r="F16" i="20"/>
  <c r="H16" i="20" s="1"/>
  <c r="C17" i="20"/>
  <c r="E16" i="20"/>
  <c r="I18" i="22"/>
  <c r="G18" i="22"/>
  <c r="J18" i="22" s="1"/>
  <c r="D19" i="22"/>
  <c r="I19" i="16"/>
  <c r="D20" i="16"/>
  <c r="G19" i="16"/>
  <c r="J19" i="16" s="1"/>
  <c r="D18" i="21"/>
  <c r="G17" i="21"/>
  <c r="J17" i="21" s="1"/>
  <c r="I17" i="21"/>
  <c r="D18" i="13"/>
  <c r="I17" i="13"/>
  <c r="G17" i="13"/>
  <c r="J17" i="13" s="1"/>
  <c r="D18" i="14"/>
  <c r="G17" i="14"/>
  <c r="J17" i="14" s="1"/>
  <c r="I17" i="14"/>
  <c r="I16" i="15"/>
  <c r="G16" i="15"/>
  <c r="J16" i="15" s="1"/>
  <c r="D17" i="15"/>
  <c r="C20" i="12"/>
  <c r="F19" i="12"/>
  <c r="H19" i="12" s="1"/>
  <c r="E19" i="12"/>
  <c r="C18" i="18"/>
  <c r="F17" i="18"/>
  <c r="H17" i="18" s="1"/>
  <c r="E17" i="18"/>
  <c r="E17" i="22"/>
  <c r="C18" i="22"/>
  <c r="F17" i="22"/>
  <c r="H17" i="22" s="1"/>
  <c r="E17" i="10"/>
  <c r="F17" i="10"/>
  <c r="H17" i="10" s="1"/>
  <c r="C18" i="10"/>
  <c r="E17" i="21"/>
  <c r="F17" i="21"/>
  <c r="H17" i="21" s="1"/>
  <c r="C18" i="21"/>
  <c r="D18" i="11"/>
  <c r="G17" i="11"/>
  <c r="J17" i="11" s="1"/>
  <c r="I17" i="11"/>
  <c r="I16" i="2"/>
  <c r="D17" i="2"/>
  <c r="G16" i="2"/>
  <c r="J16" i="2" s="1"/>
  <c r="E16" i="15"/>
  <c r="F16" i="15"/>
  <c r="H16" i="15" s="1"/>
  <c r="C17" i="15"/>
  <c r="C18" i="13"/>
  <c r="E17" i="13"/>
  <c r="F17" i="13"/>
  <c r="H17" i="13" s="1"/>
  <c r="D19" i="18"/>
  <c r="G18" i="18"/>
  <c r="J18" i="18" s="1"/>
  <c r="I18" i="18"/>
  <c r="E16" i="19"/>
  <c r="F16" i="19"/>
  <c r="H16" i="19" s="1"/>
  <c r="C17" i="19"/>
  <c r="D19" i="17"/>
  <c r="I18" i="17"/>
  <c r="G18" i="17"/>
  <c r="J18" i="17" s="1"/>
  <c r="C17" i="2"/>
  <c r="F16" i="2"/>
  <c r="H16" i="2" s="1"/>
  <c r="E16" i="2"/>
  <c r="G16" i="20"/>
  <c r="J16" i="20" s="1"/>
  <c r="I16" i="20"/>
  <c r="D17" i="20"/>
  <c r="D17" i="19"/>
  <c r="I16" i="19"/>
  <c r="G16" i="19"/>
  <c r="J16" i="19" s="1"/>
  <c r="C18" i="16"/>
  <c r="F17" i="16"/>
  <c r="H17" i="16" s="1"/>
  <c r="E17" i="16"/>
  <c r="C19" i="14"/>
  <c r="F18" i="14"/>
  <c r="H18" i="14" s="1"/>
  <c r="E18" i="14"/>
  <c r="C19" i="11"/>
  <c r="E18" i="11"/>
  <c r="F18" i="11"/>
  <c r="H18" i="11" s="1"/>
  <c r="L3" i="6" l="1"/>
  <c r="L4" i="6"/>
  <c r="D21" i="10"/>
  <c r="G20" i="10"/>
  <c r="J20" i="10" s="1"/>
  <c r="I20" i="10"/>
  <c r="I17" i="12"/>
  <c r="G17" i="12"/>
  <c r="J17" i="12" s="1"/>
  <c r="D18" i="12"/>
  <c r="F18" i="10"/>
  <c r="H18" i="10" s="1"/>
  <c r="C19" i="10"/>
  <c r="E18" i="10"/>
  <c r="I17" i="20"/>
  <c r="D18" i="20"/>
  <c r="G17" i="20"/>
  <c r="J17" i="20" s="1"/>
  <c r="G19" i="17"/>
  <c r="J19" i="17" s="1"/>
  <c r="I19" i="17"/>
  <c r="D20" i="17"/>
  <c r="C19" i="22"/>
  <c r="F18" i="22"/>
  <c r="H18" i="22" s="1"/>
  <c r="E18" i="22"/>
  <c r="G17" i="15"/>
  <c r="J17" i="15" s="1"/>
  <c r="D18" i="15"/>
  <c r="I17" i="15"/>
  <c r="I18" i="13"/>
  <c r="G18" i="13"/>
  <c r="J18" i="13" s="1"/>
  <c r="D19" i="13"/>
  <c r="E17" i="20"/>
  <c r="F17" i="20"/>
  <c r="H17" i="20" s="1"/>
  <c r="C18" i="20"/>
  <c r="E19" i="14"/>
  <c r="C20" i="14"/>
  <c r="F19" i="14"/>
  <c r="H19" i="14" s="1"/>
  <c r="C18" i="19"/>
  <c r="F17" i="19"/>
  <c r="H17" i="19" s="1"/>
  <c r="E17" i="19"/>
  <c r="I19" i="18"/>
  <c r="D20" i="18"/>
  <c r="G19" i="18"/>
  <c r="J19" i="18" s="1"/>
  <c r="I17" i="2"/>
  <c r="D18" i="2"/>
  <c r="G17" i="2"/>
  <c r="J17" i="2" s="1"/>
  <c r="I18" i="21"/>
  <c r="G18" i="21"/>
  <c r="J18" i="21" s="1"/>
  <c r="D19" i="21"/>
  <c r="C19" i="13"/>
  <c r="E18" i="13"/>
  <c r="F18" i="13"/>
  <c r="H18" i="13" s="1"/>
  <c r="C19" i="18"/>
  <c r="F18" i="18"/>
  <c r="H18" i="18" s="1"/>
  <c r="E18" i="18"/>
  <c r="E17" i="2"/>
  <c r="C18" i="2"/>
  <c r="F17" i="2"/>
  <c r="H17" i="2" s="1"/>
  <c r="F17" i="15"/>
  <c r="H17" i="15" s="1"/>
  <c r="E17" i="15"/>
  <c r="C18" i="15"/>
  <c r="D19" i="11"/>
  <c r="G18" i="11"/>
  <c r="J18" i="11" s="1"/>
  <c r="I18" i="11"/>
  <c r="I18" i="14"/>
  <c r="D19" i="14"/>
  <c r="G18" i="14"/>
  <c r="J18" i="14" s="1"/>
  <c r="E18" i="21"/>
  <c r="F18" i="21"/>
  <c r="H18" i="21" s="1"/>
  <c r="C19" i="21"/>
  <c r="F18" i="17"/>
  <c r="H18" i="17" s="1"/>
  <c r="E18" i="17"/>
  <c r="C19" i="17"/>
  <c r="E18" i="16"/>
  <c r="C19" i="16"/>
  <c r="F18" i="16"/>
  <c r="H18" i="16" s="1"/>
  <c r="I20" i="16"/>
  <c r="G20" i="16"/>
  <c r="J20" i="16" s="1"/>
  <c r="D21" i="16"/>
  <c r="E19" i="11"/>
  <c r="F19" i="11"/>
  <c r="H19" i="11" s="1"/>
  <c r="C20" i="11"/>
  <c r="D18" i="19"/>
  <c r="G17" i="19"/>
  <c r="J17" i="19" s="1"/>
  <c r="I17" i="19"/>
  <c r="E20" i="12"/>
  <c r="F20" i="12"/>
  <c r="H20" i="12" s="1"/>
  <c r="C21" i="12"/>
  <c r="I19" i="22"/>
  <c r="D20" i="22"/>
  <c r="G19" i="22"/>
  <c r="J19" i="22" s="1"/>
  <c r="L10" i="6" l="1"/>
  <c r="C21" i="6" s="1"/>
  <c r="H5" i="1" s="1"/>
  <c r="I18" i="12"/>
  <c r="G18" i="12"/>
  <c r="J18" i="12" s="1"/>
  <c r="D19" i="12"/>
  <c r="G21" i="10"/>
  <c r="J21" i="10" s="1"/>
  <c r="I21" i="10"/>
  <c r="D22" i="10"/>
  <c r="D21" i="18"/>
  <c r="G20" i="18"/>
  <c r="J20" i="18" s="1"/>
  <c r="I20" i="18"/>
  <c r="I18" i="20"/>
  <c r="D19" i="20"/>
  <c r="G18" i="20"/>
  <c r="J18" i="20" s="1"/>
  <c r="D19" i="19"/>
  <c r="I18" i="19"/>
  <c r="G18" i="19"/>
  <c r="J18" i="19" s="1"/>
  <c r="G20" i="22"/>
  <c r="J20" i="22" s="1"/>
  <c r="D21" i="22"/>
  <c r="I20" i="22"/>
  <c r="G21" i="16"/>
  <c r="J21" i="16" s="1"/>
  <c r="D22" i="16"/>
  <c r="I21" i="16"/>
  <c r="D20" i="14"/>
  <c r="I19" i="14"/>
  <c r="G19" i="14"/>
  <c r="J19" i="14" s="1"/>
  <c r="C20" i="13"/>
  <c r="E19" i="13"/>
  <c r="F19" i="13"/>
  <c r="H19" i="13" s="1"/>
  <c r="G18" i="2"/>
  <c r="J18" i="2" s="1"/>
  <c r="D19" i="2"/>
  <c r="I18" i="2"/>
  <c r="E18" i="20"/>
  <c r="F18" i="20"/>
  <c r="H18" i="20" s="1"/>
  <c r="C19" i="20"/>
  <c r="C20" i="21"/>
  <c r="E19" i="21"/>
  <c r="F19" i="21"/>
  <c r="H19" i="21" s="1"/>
  <c r="C19" i="2"/>
  <c r="E18" i="2"/>
  <c r="F18" i="2"/>
  <c r="H18" i="2" s="1"/>
  <c r="D20" i="21"/>
  <c r="I19" i="21"/>
  <c r="G19" i="21"/>
  <c r="J19" i="21" s="1"/>
  <c r="F20" i="14"/>
  <c r="H20" i="14" s="1"/>
  <c r="C21" i="14"/>
  <c r="E20" i="14"/>
  <c r="D19" i="15"/>
  <c r="G18" i="15"/>
  <c r="J18" i="15" s="1"/>
  <c r="I18" i="15"/>
  <c r="E19" i="16"/>
  <c r="C20" i="16"/>
  <c r="F19" i="16"/>
  <c r="H19" i="16" s="1"/>
  <c r="E20" i="11"/>
  <c r="C21" i="11"/>
  <c r="F20" i="11"/>
  <c r="H20" i="11" s="1"/>
  <c r="E19" i="18"/>
  <c r="F19" i="18"/>
  <c r="H19" i="18" s="1"/>
  <c r="C20" i="18"/>
  <c r="E19" i="17"/>
  <c r="C20" i="17"/>
  <c r="F19" i="17"/>
  <c r="H19" i="17" s="1"/>
  <c r="I19" i="13"/>
  <c r="G19" i="13"/>
  <c r="J19" i="13" s="1"/>
  <c r="D20" i="13"/>
  <c r="E19" i="22"/>
  <c r="F19" i="22"/>
  <c r="H19" i="22" s="1"/>
  <c r="C20" i="22"/>
  <c r="C20" i="10"/>
  <c r="F19" i="10"/>
  <c r="H19" i="10" s="1"/>
  <c r="E19" i="10"/>
  <c r="I19" i="11"/>
  <c r="G19" i="11"/>
  <c r="J19" i="11" s="1"/>
  <c r="D20" i="11"/>
  <c r="E18" i="15"/>
  <c r="C19" i="15"/>
  <c r="F18" i="15"/>
  <c r="H18" i="15" s="1"/>
  <c r="F21" i="12"/>
  <c r="H21" i="12" s="1"/>
  <c r="C22" i="12"/>
  <c r="E21" i="12"/>
  <c r="E18" i="19"/>
  <c r="C19" i="19"/>
  <c r="F18" i="19"/>
  <c r="H18" i="19" s="1"/>
  <c r="D21" i="17"/>
  <c r="G20" i="17"/>
  <c r="J20" i="17" s="1"/>
  <c r="I20" i="17"/>
  <c r="I19" i="12" l="1"/>
  <c r="G19" i="12"/>
  <c r="J19" i="12" s="1"/>
  <c r="D20" i="12"/>
  <c r="D23" i="10"/>
  <c r="I22" i="10"/>
  <c r="G22" i="10"/>
  <c r="J22" i="10" s="1"/>
  <c r="C21" i="17"/>
  <c r="E20" i="17"/>
  <c r="F20" i="17"/>
  <c r="H20" i="17" s="1"/>
  <c r="C20" i="20"/>
  <c r="E19" i="20"/>
  <c r="F19" i="20"/>
  <c r="H19" i="20" s="1"/>
  <c r="F19" i="19"/>
  <c r="H19" i="19" s="1"/>
  <c r="C20" i="19"/>
  <c r="E19" i="19"/>
  <c r="G20" i="11"/>
  <c r="J20" i="11" s="1"/>
  <c r="I20" i="11"/>
  <c r="D21" i="11"/>
  <c r="I19" i="15"/>
  <c r="G19" i="15"/>
  <c r="J19" i="15" s="1"/>
  <c r="D20" i="15"/>
  <c r="D21" i="14"/>
  <c r="I20" i="14"/>
  <c r="G20" i="14"/>
  <c r="J20" i="14" s="1"/>
  <c r="I20" i="13"/>
  <c r="D21" i="13"/>
  <c r="G20" i="13"/>
  <c r="J20" i="13" s="1"/>
  <c r="E21" i="11"/>
  <c r="F21" i="11"/>
  <c r="H21" i="11" s="1"/>
  <c r="C22" i="11"/>
  <c r="E19" i="2"/>
  <c r="F19" i="2"/>
  <c r="H19" i="2" s="1"/>
  <c r="C20" i="2"/>
  <c r="I19" i="2"/>
  <c r="G19" i="2"/>
  <c r="J19" i="2" s="1"/>
  <c r="D20" i="2"/>
  <c r="I19" i="19"/>
  <c r="D20" i="19"/>
  <c r="G19" i="19"/>
  <c r="J19" i="19" s="1"/>
  <c r="E21" i="14"/>
  <c r="C22" i="14"/>
  <c r="F21" i="14"/>
  <c r="H21" i="14" s="1"/>
  <c r="I22" i="16"/>
  <c r="G22" i="16"/>
  <c r="J22" i="16" s="1"/>
  <c r="D23" i="16"/>
  <c r="C23" i="12"/>
  <c r="E22" i="12"/>
  <c r="F22" i="12"/>
  <c r="H22" i="12" s="1"/>
  <c r="D20" i="20"/>
  <c r="I19" i="20"/>
  <c r="G19" i="20"/>
  <c r="J19" i="20" s="1"/>
  <c r="F20" i="21"/>
  <c r="H20" i="21" s="1"/>
  <c r="E20" i="21"/>
  <c r="C21" i="21"/>
  <c r="F20" i="10"/>
  <c r="H20" i="10" s="1"/>
  <c r="E20" i="10"/>
  <c r="C21" i="10"/>
  <c r="F20" i="18"/>
  <c r="H20" i="18" s="1"/>
  <c r="C21" i="18"/>
  <c r="E20" i="18"/>
  <c r="D22" i="22"/>
  <c r="I21" i="22"/>
  <c r="G21" i="22"/>
  <c r="J21" i="22" s="1"/>
  <c r="G21" i="17"/>
  <c r="J21" i="17" s="1"/>
  <c r="I21" i="17"/>
  <c r="D22" i="17"/>
  <c r="C20" i="15"/>
  <c r="F19" i="15"/>
  <c r="H19" i="15" s="1"/>
  <c r="E19" i="15"/>
  <c r="E20" i="22"/>
  <c r="F20" i="22"/>
  <c r="H20" i="22" s="1"/>
  <c r="C21" i="22"/>
  <c r="I20" i="21"/>
  <c r="G20" i="21"/>
  <c r="J20" i="21" s="1"/>
  <c r="D21" i="21"/>
  <c r="C21" i="16"/>
  <c r="F20" i="16"/>
  <c r="H20" i="16" s="1"/>
  <c r="E20" i="16"/>
  <c r="E20" i="13"/>
  <c r="C21" i="13"/>
  <c r="F20" i="13"/>
  <c r="H20" i="13" s="1"/>
  <c r="D22" i="18"/>
  <c r="I21" i="18"/>
  <c r="G21" i="18"/>
  <c r="J21" i="18" s="1"/>
  <c r="I20" i="12" l="1"/>
  <c r="G20" i="12"/>
  <c r="J20" i="12" s="1"/>
  <c r="D21" i="12"/>
  <c r="D24" i="10"/>
  <c r="G23" i="10"/>
  <c r="J23" i="10" s="1"/>
  <c r="I23" i="10"/>
  <c r="C22" i="18"/>
  <c r="E21" i="18"/>
  <c r="F21" i="18"/>
  <c r="H21" i="18" s="1"/>
  <c r="E20" i="20"/>
  <c r="C21" i="20"/>
  <c r="F20" i="20"/>
  <c r="H20" i="20" s="1"/>
  <c r="G21" i="21"/>
  <c r="J21" i="21" s="1"/>
  <c r="I21" i="21"/>
  <c r="D22" i="21"/>
  <c r="C22" i="21"/>
  <c r="E21" i="21"/>
  <c r="F21" i="21"/>
  <c r="H21" i="21" s="1"/>
  <c r="E23" i="12"/>
  <c r="F23" i="12"/>
  <c r="H23" i="12" s="1"/>
  <c r="C24" i="12"/>
  <c r="D21" i="19"/>
  <c r="G20" i="19"/>
  <c r="J20" i="19" s="1"/>
  <c r="I20" i="19"/>
  <c r="C23" i="11"/>
  <c r="E22" i="11"/>
  <c r="F22" i="11"/>
  <c r="H22" i="11" s="1"/>
  <c r="D22" i="14"/>
  <c r="I21" i="14"/>
  <c r="G21" i="14"/>
  <c r="J21" i="14" s="1"/>
  <c r="F20" i="19"/>
  <c r="H20" i="19" s="1"/>
  <c r="C21" i="19"/>
  <c r="E20" i="19"/>
  <c r="I22" i="22"/>
  <c r="D23" i="22"/>
  <c r="G22" i="22"/>
  <c r="J22" i="22" s="1"/>
  <c r="I23" i="16"/>
  <c r="G23" i="16"/>
  <c r="J23" i="16" s="1"/>
  <c r="D24" i="16"/>
  <c r="I20" i="15"/>
  <c r="G20" i="15"/>
  <c r="J20" i="15" s="1"/>
  <c r="D21" i="15"/>
  <c r="D21" i="2"/>
  <c r="G20" i="2"/>
  <c r="J20" i="2" s="1"/>
  <c r="I20" i="2"/>
  <c r="F21" i="13"/>
  <c r="H21" i="13" s="1"/>
  <c r="E21" i="13"/>
  <c r="C22" i="13"/>
  <c r="D22" i="13"/>
  <c r="I21" i="13"/>
  <c r="G21" i="13"/>
  <c r="J21" i="13" s="1"/>
  <c r="E21" i="10"/>
  <c r="F21" i="10"/>
  <c r="H21" i="10" s="1"/>
  <c r="C22" i="10"/>
  <c r="F22" i="14"/>
  <c r="H22" i="14" s="1"/>
  <c r="E22" i="14"/>
  <c r="C23" i="14"/>
  <c r="I22" i="18"/>
  <c r="G22" i="18"/>
  <c r="J22" i="18" s="1"/>
  <c r="D23" i="18"/>
  <c r="F21" i="22"/>
  <c r="H21" i="22" s="1"/>
  <c r="E21" i="22"/>
  <c r="C22" i="22"/>
  <c r="E20" i="15"/>
  <c r="C21" i="15"/>
  <c r="F20" i="15"/>
  <c r="H20" i="15" s="1"/>
  <c r="G22" i="17"/>
  <c r="J22" i="17" s="1"/>
  <c r="I22" i="17"/>
  <c r="D23" i="17"/>
  <c r="D22" i="11"/>
  <c r="G21" i="11"/>
  <c r="J21" i="11" s="1"/>
  <c r="I21" i="11"/>
  <c r="D21" i="20"/>
  <c r="I20" i="20"/>
  <c r="G20" i="20"/>
  <c r="J20" i="20" s="1"/>
  <c r="F20" i="2"/>
  <c r="H20" i="2" s="1"/>
  <c r="C21" i="2"/>
  <c r="E20" i="2"/>
  <c r="E21" i="16"/>
  <c r="F21" i="16"/>
  <c r="H21" i="16" s="1"/>
  <c r="C22" i="16"/>
  <c r="C22" i="17"/>
  <c r="E21" i="17"/>
  <c r="F21" i="17"/>
  <c r="H21" i="17" s="1"/>
  <c r="D25" i="10" l="1"/>
  <c r="G24" i="10"/>
  <c r="J24" i="10" s="1"/>
  <c r="I24" i="10"/>
  <c r="I21" i="12"/>
  <c r="D22" i="12"/>
  <c r="G21" i="12"/>
  <c r="J21" i="12" s="1"/>
  <c r="E22" i="21"/>
  <c r="F22" i="21"/>
  <c r="H22" i="21" s="1"/>
  <c r="C23" i="21"/>
  <c r="D24" i="18"/>
  <c r="I23" i="18"/>
  <c r="G23" i="18"/>
  <c r="J23" i="18" s="1"/>
  <c r="I24" i="16"/>
  <c r="D25" i="16"/>
  <c r="G24" i="16"/>
  <c r="J24" i="16" s="1"/>
  <c r="D23" i="21"/>
  <c r="I22" i="21"/>
  <c r="G22" i="21"/>
  <c r="J22" i="21" s="1"/>
  <c r="I21" i="2"/>
  <c r="D22" i="2"/>
  <c r="G21" i="2"/>
  <c r="J21" i="2" s="1"/>
  <c r="I23" i="22"/>
  <c r="G23" i="22"/>
  <c r="J23" i="22" s="1"/>
  <c r="D24" i="22"/>
  <c r="D24" i="17"/>
  <c r="I23" i="17"/>
  <c r="G23" i="17"/>
  <c r="J23" i="17" s="1"/>
  <c r="E21" i="19"/>
  <c r="F21" i="19"/>
  <c r="H21" i="19" s="1"/>
  <c r="C22" i="19"/>
  <c r="C23" i="22"/>
  <c r="E22" i="22"/>
  <c r="F22" i="22"/>
  <c r="H22" i="22" s="1"/>
  <c r="D22" i="15"/>
  <c r="I21" i="15"/>
  <c r="G21" i="15"/>
  <c r="J21" i="15" s="1"/>
  <c r="D23" i="11"/>
  <c r="G22" i="11"/>
  <c r="J22" i="11" s="1"/>
  <c r="I22" i="11"/>
  <c r="F22" i="10"/>
  <c r="H22" i="10" s="1"/>
  <c r="E22" i="10"/>
  <c r="C23" i="10"/>
  <c r="I22" i="13"/>
  <c r="D23" i="13"/>
  <c r="G22" i="13"/>
  <c r="J22" i="13" s="1"/>
  <c r="E23" i="11"/>
  <c r="F23" i="11"/>
  <c r="H23" i="11" s="1"/>
  <c r="C24" i="11"/>
  <c r="E22" i="13"/>
  <c r="F22" i="13"/>
  <c r="H22" i="13" s="1"/>
  <c r="C23" i="13"/>
  <c r="C22" i="20"/>
  <c r="F21" i="20"/>
  <c r="H21" i="20" s="1"/>
  <c r="E21" i="20"/>
  <c r="I21" i="19"/>
  <c r="D22" i="19"/>
  <c r="G21" i="19"/>
  <c r="J21" i="19" s="1"/>
  <c r="E22" i="17"/>
  <c r="F22" i="17"/>
  <c r="H22" i="17" s="1"/>
  <c r="C23" i="17"/>
  <c r="F24" i="12"/>
  <c r="H24" i="12" s="1"/>
  <c r="E24" i="12"/>
  <c r="C25" i="12"/>
  <c r="C22" i="2"/>
  <c r="F21" i="2"/>
  <c r="H21" i="2" s="1"/>
  <c r="E21" i="2"/>
  <c r="F22" i="16"/>
  <c r="H22" i="16" s="1"/>
  <c r="C23" i="16"/>
  <c r="E22" i="16"/>
  <c r="I21" i="20"/>
  <c r="G21" i="20"/>
  <c r="J21" i="20" s="1"/>
  <c r="D22" i="20"/>
  <c r="E21" i="15"/>
  <c r="C22" i="15"/>
  <c r="F21" i="15"/>
  <c r="H21" i="15" s="1"/>
  <c r="F23" i="14"/>
  <c r="H23" i="14" s="1"/>
  <c r="C24" i="14"/>
  <c r="E23" i="14"/>
  <c r="D23" i="14"/>
  <c r="I22" i="14"/>
  <c r="G22" i="14"/>
  <c r="J22" i="14" s="1"/>
  <c r="E22" i="18"/>
  <c r="F22" i="18"/>
  <c r="H22" i="18" s="1"/>
  <c r="C23" i="18"/>
  <c r="G22" i="12" l="1"/>
  <c r="J22" i="12" s="1"/>
  <c r="I22" i="12"/>
  <c r="D23" i="12"/>
  <c r="I25" i="10"/>
  <c r="G25" i="10"/>
  <c r="J25" i="10" s="1"/>
  <c r="D26" i="10"/>
  <c r="E22" i="2"/>
  <c r="C23" i="2"/>
  <c r="F22" i="2"/>
  <c r="H22" i="2" s="1"/>
  <c r="F23" i="18"/>
  <c r="H23" i="18" s="1"/>
  <c r="E23" i="18"/>
  <c r="C24" i="18"/>
  <c r="G22" i="15"/>
  <c r="J22" i="15" s="1"/>
  <c r="I22" i="15"/>
  <c r="D23" i="15"/>
  <c r="D25" i="18"/>
  <c r="G24" i="18"/>
  <c r="J24" i="18" s="1"/>
  <c r="I24" i="18"/>
  <c r="C23" i="19"/>
  <c r="E22" i="19"/>
  <c r="F22" i="19"/>
  <c r="H22" i="19" s="1"/>
  <c r="G25" i="16"/>
  <c r="J25" i="16" s="1"/>
  <c r="I25" i="16"/>
  <c r="D26" i="16"/>
  <c r="E22" i="15"/>
  <c r="C23" i="15"/>
  <c r="F22" i="15"/>
  <c r="H22" i="15" s="1"/>
  <c r="D24" i="11"/>
  <c r="I23" i="11"/>
  <c r="G23" i="11"/>
  <c r="J23" i="11" s="1"/>
  <c r="C24" i="17"/>
  <c r="E23" i="17"/>
  <c r="F23" i="17"/>
  <c r="H23" i="17" s="1"/>
  <c r="E22" i="20"/>
  <c r="F22" i="20"/>
  <c r="H22" i="20" s="1"/>
  <c r="C23" i="20"/>
  <c r="I23" i="13"/>
  <c r="D24" i="13"/>
  <c r="G23" i="13"/>
  <c r="J23" i="13" s="1"/>
  <c r="I22" i="2"/>
  <c r="D23" i="2"/>
  <c r="G22" i="2"/>
  <c r="J22" i="2" s="1"/>
  <c r="F23" i="21"/>
  <c r="H23" i="21" s="1"/>
  <c r="C24" i="21"/>
  <c r="E23" i="21"/>
  <c r="C24" i="10"/>
  <c r="E23" i="10"/>
  <c r="F23" i="10"/>
  <c r="H23" i="10" s="1"/>
  <c r="E24" i="14"/>
  <c r="C25" i="14"/>
  <c r="F24" i="14"/>
  <c r="H24" i="14" s="1"/>
  <c r="I22" i="19"/>
  <c r="D23" i="19"/>
  <c r="G22" i="19"/>
  <c r="J22" i="19" s="1"/>
  <c r="E24" i="11"/>
  <c r="F24" i="11"/>
  <c r="H24" i="11" s="1"/>
  <c r="C25" i="11"/>
  <c r="G24" i="22"/>
  <c r="J24" i="22" s="1"/>
  <c r="I24" i="22"/>
  <c r="D25" i="22"/>
  <c r="I23" i="21"/>
  <c r="D24" i="21"/>
  <c r="G23" i="21"/>
  <c r="J23" i="21" s="1"/>
  <c r="I22" i="20"/>
  <c r="D23" i="20"/>
  <c r="G22" i="20"/>
  <c r="J22" i="20" s="1"/>
  <c r="C24" i="13"/>
  <c r="E23" i="13"/>
  <c r="F23" i="13"/>
  <c r="H23" i="13" s="1"/>
  <c r="G23" i="14"/>
  <c r="J23" i="14" s="1"/>
  <c r="I23" i="14"/>
  <c r="D24" i="14"/>
  <c r="E25" i="12"/>
  <c r="F25" i="12"/>
  <c r="H25" i="12" s="1"/>
  <c r="C26" i="12"/>
  <c r="I24" i="17"/>
  <c r="D25" i="17"/>
  <c r="G24" i="17"/>
  <c r="J24" i="17" s="1"/>
  <c r="E23" i="16"/>
  <c r="F23" i="16"/>
  <c r="H23" i="16" s="1"/>
  <c r="C24" i="16"/>
  <c r="E23" i="22"/>
  <c r="C24" i="22"/>
  <c r="F23" i="22"/>
  <c r="H23" i="22" s="1"/>
  <c r="G26" i="10" l="1"/>
  <c r="J26" i="10" s="1"/>
  <c r="D27" i="10"/>
  <c r="I26" i="10"/>
  <c r="I23" i="12"/>
  <c r="G23" i="12"/>
  <c r="J23" i="12" s="1"/>
  <c r="D24" i="12"/>
  <c r="G24" i="21"/>
  <c r="J24" i="21" s="1"/>
  <c r="D25" i="21"/>
  <c r="I24" i="21"/>
  <c r="E24" i="10"/>
  <c r="F24" i="10"/>
  <c r="H24" i="10" s="1"/>
  <c r="C25" i="10"/>
  <c r="D25" i="13"/>
  <c r="G24" i="13"/>
  <c r="J24" i="13" s="1"/>
  <c r="I24" i="13"/>
  <c r="F26" i="12"/>
  <c r="H26" i="12" s="1"/>
  <c r="C27" i="12"/>
  <c r="E26" i="12"/>
  <c r="D26" i="17"/>
  <c r="I25" i="17"/>
  <c r="G25" i="17"/>
  <c r="J25" i="17" s="1"/>
  <c r="I23" i="19"/>
  <c r="G23" i="19"/>
  <c r="J23" i="19" s="1"/>
  <c r="D24" i="19"/>
  <c r="F24" i="16"/>
  <c r="H24" i="16" s="1"/>
  <c r="E24" i="16"/>
  <c r="C25" i="16"/>
  <c r="D26" i="22"/>
  <c r="G25" i="22"/>
  <c r="J25" i="22" s="1"/>
  <c r="I25" i="22"/>
  <c r="E24" i="21"/>
  <c r="C25" i="21"/>
  <c r="F24" i="21"/>
  <c r="H24" i="21" s="1"/>
  <c r="C24" i="20"/>
  <c r="F23" i="20"/>
  <c r="H23" i="20" s="1"/>
  <c r="E23" i="20"/>
  <c r="I24" i="11"/>
  <c r="G24" i="11"/>
  <c r="J24" i="11" s="1"/>
  <c r="D25" i="11"/>
  <c r="F24" i="18"/>
  <c r="H24" i="18" s="1"/>
  <c r="C25" i="18"/>
  <c r="E24" i="18"/>
  <c r="C25" i="13"/>
  <c r="F24" i="13"/>
  <c r="H24" i="13" s="1"/>
  <c r="E24" i="13"/>
  <c r="E23" i="19"/>
  <c r="F23" i="19"/>
  <c r="H23" i="19" s="1"/>
  <c r="C24" i="19"/>
  <c r="C24" i="15"/>
  <c r="E23" i="15"/>
  <c r="F23" i="15"/>
  <c r="H23" i="15" s="1"/>
  <c r="C25" i="22"/>
  <c r="E24" i="22"/>
  <c r="F24" i="22"/>
  <c r="H24" i="22" s="1"/>
  <c r="D24" i="20"/>
  <c r="I23" i="20"/>
  <c r="G23" i="20"/>
  <c r="J23" i="20" s="1"/>
  <c r="D24" i="2"/>
  <c r="I23" i="2"/>
  <c r="G23" i="2"/>
  <c r="J23" i="2" s="1"/>
  <c r="D25" i="14"/>
  <c r="G24" i="14"/>
  <c r="J24" i="14" s="1"/>
  <c r="I24" i="14"/>
  <c r="I26" i="16"/>
  <c r="G26" i="16"/>
  <c r="J26" i="16" s="1"/>
  <c r="D27" i="16"/>
  <c r="I25" i="18"/>
  <c r="G25" i="18"/>
  <c r="J25" i="18" s="1"/>
  <c r="D26" i="18"/>
  <c r="F23" i="2"/>
  <c r="H23" i="2" s="1"/>
  <c r="C24" i="2"/>
  <c r="E23" i="2"/>
  <c r="C26" i="14"/>
  <c r="E25" i="14"/>
  <c r="F25" i="14"/>
  <c r="H25" i="14" s="1"/>
  <c r="F25" i="11"/>
  <c r="H25" i="11" s="1"/>
  <c r="C26" i="11"/>
  <c r="E25" i="11"/>
  <c r="F24" i="17"/>
  <c r="H24" i="17" s="1"/>
  <c r="E24" i="17"/>
  <c r="C25" i="17"/>
  <c r="I23" i="15"/>
  <c r="D24" i="15"/>
  <c r="G23" i="15"/>
  <c r="J23" i="15" s="1"/>
  <c r="D28" i="10" l="1"/>
  <c r="I27" i="10"/>
  <c r="G27" i="10"/>
  <c r="J27" i="10" s="1"/>
  <c r="D25" i="12"/>
  <c r="G24" i="12"/>
  <c r="J24" i="12" s="1"/>
  <c r="I24" i="12"/>
  <c r="E25" i="13"/>
  <c r="C26" i="13"/>
  <c r="F25" i="13"/>
  <c r="H25" i="13" s="1"/>
  <c r="G26" i="17"/>
  <c r="J26" i="17" s="1"/>
  <c r="D27" i="17"/>
  <c r="I26" i="17"/>
  <c r="G24" i="2"/>
  <c r="J24" i="2" s="1"/>
  <c r="D25" i="2"/>
  <c r="I24" i="2"/>
  <c r="I26" i="18"/>
  <c r="G26" i="18"/>
  <c r="J26" i="18" s="1"/>
  <c r="D27" i="18"/>
  <c r="G25" i="14"/>
  <c r="J25" i="14" s="1"/>
  <c r="D26" i="14"/>
  <c r="I25" i="14"/>
  <c r="D26" i="13"/>
  <c r="G25" i="13"/>
  <c r="J25" i="13" s="1"/>
  <c r="I25" i="13"/>
  <c r="C26" i="22"/>
  <c r="E25" i="22"/>
  <c r="F25" i="22"/>
  <c r="H25" i="22" s="1"/>
  <c r="G26" i="22"/>
  <c r="J26" i="22" s="1"/>
  <c r="I26" i="22"/>
  <c r="D27" i="22"/>
  <c r="E25" i="10"/>
  <c r="C26" i="10"/>
  <c r="F25" i="10"/>
  <c r="H25" i="10" s="1"/>
  <c r="E24" i="20"/>
  <c r="C25" i="20"/>
  <c r="F24" i="20"/>
  <c r="H24" i="20" s="1"/>
  <c r="E26" i="14"/>
  <c r="C27" i="14"/>
  <c r="F26" i="14"/>
  <c r="H26" i="14" s="1"/>
  <c r="C25" i="15"/>
  <c r="F24" i="15"/>
  <c r="H24" i="15" s="1"/>
  <c r="E24" i="15"/>
  <c r="C26" i="18"/>
  <c r="E25" i="18"/>
  <c r="F25" i="18"/>
  <c r="H25" i="18" s="1"/>
  <c r="F27" i="12"/>
  <c r="H27" i="12" s="1"/>
  <c r="C28" i="12"/>
  <c r="E27" i="12"/>
  <c r="E26" i="11"/>
  <c r="F26" i="11"/>
  <c r="H26" i="11" s="1"/>
  <c r="C27" i="11"/>
  <c r="E24" i="19"/>
  <c r="C25" i="19"/>
  <c r="F24" i="19"/>
  <c r="H24" i="19" s="1"/>
  <c r="E25" i="21"/>
  <c r="C26" i="21"/>
  <c r="F25" i="21"/>
  <c r="H25" i="21" s="1"/>
  <c r="I24" i="19"/>
  <c r="G24" i="19"/>
  <c r="J24" i="19" s="1"/>
  <c r="D25" i="19"/>
  <c r="D26" i="21"/>
  <c r="G25" i="21"/>
  <c r="J25" i="21" s="1"/>
  <c r="I25" i="21"/>
  <c r="F25" i="16"/>
  <c r="H25" i="16" s="1"/>
  <c r="C26" i="16"/>
  <c r="E25" i="16"/>
  <c r="D28" i="16"/>
  <c r="I27" i="16"/>
  <c r="G27" i="16"/>
  <c r="J27" i="16" s="1"/>
  <c r="I24" i="15"/>
  <c r="G24" i="15"/>
  <c r="J24" i="15" s="1"/>
  <c r="D25" i="15"/>
  <c r="F25" i="17"/>
  <c r="H25" i="17" s="1"/>
  <c r="E25" i="17"/>
  <c r="C26" i="17"/>
  <c r="F24" i="2"/>
  <c r="H24" i="2" s="1"/>
  <c r="C25" i="2"/>
  <c r="E24" i="2"/>
  <c r="G24" i="20"/>
  <c r="J24" i="20" s="1"/>
  <c r="D25" i="20"/>
  <c r="I24" i="20"/>
  <c r="D26" i="11"/>
  <c r="G25" i="11"/>
  <c r="J25" i="11" s="1"/>
  <c r="I25" i="11"/>
  <c r="D26" i="12" l="1"/>
  <c r="G25" i="12"/>
  <c r="J25" i="12" s="1"/>
  <c r="I25" i="12"/>
  <c r="G28" i="10"/>
  <c r="J28" i="10" s="1"/>
  <c r="I28" i="10"/>
  <c r="D29" i="10"/>
  <c r="F25" i="19"/>
  <c r="H25" i="19" s="1"/>
  <c r="E25" i="19"/>
  <c r="C26" i="19"/>
  <c r="G25" i="19"/>
  <c r="J25" i="19" s="1"/>
  <c r="I25" i="19"/>
  <c r="D26" i="19"/>
  <c r="I25" i="20"/>
  <c r="G25" i="20"/>
  <c r="J25" i="20" s="1"/>
  <c r="D26" i="20"/>
  <c r="G25" i="15"/>
  <c r="J25" i="15" s="1"/>
  <c r="I25" i="15"/>
  <c r="D26" i="15"/>
  <c r="C27" i="21"/>
  <c r="E26" i="21"/>
  <c r="F26" i="21"/>
  <c r="H26" i="21" s="1"/>
  <c r="C26" i="15"/>
  <c r="E25" i="15"/>
  <c r="F25" i="15"/>
  <c r="H25" i="15" s="1"/>
  <c r="F26" i="10"/>
  <c r="H26" i="10" s="1"/>
  <c r="C27" i="10"/>
  <c r="E26" i="10"/>
  <c r="D26" i="2"/>
  <c r="G25" i="2"/>
  <c r="J25" i="2" s="1"/>
  <c r="I25" i="2"/>
  <c r="F28" i="12"/>
  <c r="H28" i="12" s="1"/>
  <c r="C29" i="12"/>
  <c r="E28" i="12"/>
  <c r="I27" i="18"/>
  <c r="G27" i="18"/>
  <c r="J27" i="18" s="1"/>
  <c r="D28" i="18"/>
  <c r="F27" i="14"/>
  <c r="H27" i="14" s="1"/>
  <c r="C28" i="14"/>
  <c r="E27" i="14"/>
  <c r="I27" i="22"/>
  <c r="G27" i="22"/>
  <c r="J27" i="22" s="1"/>
  <c r="D28" i="22"/>
  <c r="C26" i="2"/>
  <c r="E25" i="2"/>
  <c r="F25" i="2"/>
  <c r="H25" i="2" s="1"/>
  <c r="G26" i="21"/>
  <c r="J26" i="21" s="1"/>
  <c r="D27" i="21"/>
  <c r="I26" i="21"/>
  <c r="F26" i="17"/>
  <c r="H26" i="17" s="1"/>
  <c r="E26" i="17"/>
  <c r="C27" i="17"/>
  <c r="F27" i="11"/>
  <c r="H27" i="11" s="1"/>
  <c r="E27" i="11"/>
  <c r="C28" i="11"/>
  <c r="I26" i="11"/>
  <c r="G26" i="11"/>
  <c r="J26" i="11" s="1"/>
  <c r="D27" i="11"/>
  <c r="C27" i="13"/>
  <c r="E26" i="13"/>
  <c r="F26" i="13"/>
  <c r="H26" i="13" s="1"/>
  <c r="I27" i="17"/>
  <c r="G27" i="17"/>
  <c r="J27" i="17" s="1"/>
  <c r="D28" i="17"/>
  <c r="G28" i="16"/>
  <c r="J28" i="16" s="1"/>
  <c r="D29" i="16"/>
  <c r="I28" i="16"/>
  <c r="E26" i="18"/>
  <c r="C27" i="18"/>
  <c r="F26" i="18"/>
  <c r="H26" i="18" s="1"/>
  <c r="F25" i="20"/>
  <c r="H25" i="20" s="1"/>
  <c r="C26" i="20"/>
  <c r="E25" i="20"/>
  <c r="D27" i="13"/>
  <c r="I26" i="13"/>
  <c r="G26" i="13"/>
  <c r="J26" i="13" s="1"/>
  <c r="E26" i="16"/>
  <c r="F26" i="16"/>
  <c r="H26" i="16" s="1"/>
  <c r="C27" i="16"/>
  <c r="E26" i="22"/>
  <c r="C27" i="22"/>
  <c r="F26" i="22"/>
  <c r="H26" i="22" s="1"/>
  <c r="I26" i="14"/>
  <c r="G26" i="14"/>
  <c r="J26" i="14" s="1"/>
  <c r="D27" i="14"/>
  <c r="G29" i="10" l="1"/>
  <c r="J29" i="10" s="1"/>
  <c r="I29" i="10"/>
  <c r="D30" i="10"/>
  <c r="I26" i="12"/>
  <c r="G26" i="12"/>
  <c r="J26" i="12" s="1"/>
  <c r="D27" i="12"/>
  <c r="F29" i="12"/>
  <c r="H29" i="12" s="1"/>
  <c r="C30" i="12"/>
  <c r="E29" i="12"/>
  <c r="D28" i="21"/>
  <c r="G27" i="21"/>
  <c r="J27" i="21" s="1"/>
  <c r="I27" i="21"/>
  <c r="E27" i="22"/>
  <c r="C28" i="22"/>
  <c r="F27" i="22"/>
  <c r="H27" i="22" s="1"/>
  <c r="F27" i="17"/>
  <c r="H27" i="17" s="1"/>
  <c r="E27" i="17"/>
  <c r="C28" i="17"/>
  <c r="E26" i="2"/>
  <c r="F26" i="2"/>
  <c r="H26" i="2" s="1"/>
  <c r="C27" i="2"/>
  <c r="F26" i="15"/>
  <c r="H26" i="15" s="1"/>
  <c r="E26" i="15"/>
  <c r="C27" i="15"/>
  <c r="I27" i="14"/>
  <c r="G27" i="14"/>
  <c r="J27" i="14" s="1"/>
  <c r="D28" i="14"/>
  <c r="C27" i="20"/>
  <c r="F26" i="20"/>
  <c r="H26" i="20" s="1"/>
  <c r="E26" i="20"/>
  <c r="G28" i="17"/>
  <c r="J28" i="17" s="1"/>
  <c r="D29" i="17"/>
  <c r="I28" i="17"/>
  <c r="D29" i="22"/>
  <c r="G28" i="22"/>
  <c r="J28" i="22" s="1"/>
  <c r="I28" i="22"/>
  <c r="E27" i="16"/>
  <c r="F27" i="16"/>
  <c r="H27" i="16" s="1"/>
  <c r="C28" i="16"/>
  <c r="I26" i="19"/>
  <c r="G26" i="19"/>
  <c r="J26" i="19" s="1"/>
  <c r="D27" i="19"/>
  <c r="C27" i="19"/>
  <c r="E26" i="19"/>
  <c r="F26" i="19"/>
  <c r="H26" i="19" s="1"/>
  <c r="E27" i="18"/>
  <c r="C28" i="18"/>
  <c r="F27" i="18"/>
  <c r="H27" i="18" s="1"/>
  <c r="F27" i="10"/>
  <c r="H27" i="10" s="1"/>
  <c r="E27" i="10"/>
  <c r="C28" i="10"/>
  <c r="F27" i="21"/>
  <c r="H27" i="21" s="1"/>
  <c r="C28" i="21"/>
  <c r="E27" i="21"/>
  <c r="D27" i="15"/>
  <c r="I26" i="15"/>
  <c r="G26" i="15"/>
  <c r="J26" i="15" s="1"/>
  <c r="F28" i="11"/>
  <c r="H28" i="11" s="1"/>
  <c r="C29" i="11"/>
  <c r="E28" i="11"/>
  <c r="E28" i="14"/>
  <c r="F28" i="14"/>
  <c r="H28" i="14" s="1"/>
  <c r="C29" i="14"/>
  <c r="F27" i="13"/>
  <c r="H27" i="13" s="1"/>
  <c r="E27" i="13"/>
  <c r="C28" i="13"/>
  <c r="G27" i="13"/>
  <c r="J27" i="13" s="1"/>
  <c r="D28" i="13"/>
  <c r="I27" i="13"/>
  <c r="I29" i="16"/>
  <c r="G29" i="16"/>
  <c r="J29" i="16" s="1"/>
  <c r="D30" i="16"/>
  <c r="G27" i="11"/>
  <c r="J27" i="11" s="1"/>
  <c r="D28" i="11"/>
  <c r="I27" i="11"/>
  <c r="G28" i="18"/>
  <c r="J28" i="18" s="1"/>
  <c r="D29" i="18"/>
  <c r="I28" i="18"/>
  <c r="D27" i="2"/>
  <c r="I26" i="2"/>
  <c r="G26" i="2"/>
  <c r="J26" i="2" s="1"/>
  <c r="D27" i="20"/>
  <c r="G26" i="20"/>
  <c r="J26" i="20" s="1"/>
  <c r="I26" i="20"/>
  <c r="D31" i="10" l="1"/>
  <c r="G30" i="10"/>
  <c r="J30" i="10" s="1"/>
  <c r="I30" i="10"/>
  <c r="I27" i="12"/>
  <c r="D28" i="12"/>
  <c r="G27" i="12"/>
  <c r="J27" i="12" s="1"/>
  <c r="E28" i="21"/>
  <c r="F28" i="21"/>
  <c r="H28" i="21" s="1"/>
  <c r="C29" i="21"/>
  <c r="G28" i="21"/>
  <c r="J28" i="21" s="1"/>
  <c r="I28" i="21"/>
  <c r="D29" i="21"/>
  <c r="D31" i="16"/>
  <c r="G30" i="16"/>
  <c r="J30" i="16" s="1"/>
  <c r="I30" i="16"/>
  <c r="F28" i="22"/>
  <c r="H28" i="22" s="1"/>
  <c r="E28" i="22"/>
  <c r="C29" i="22"/>
  <c r="I27" i="2"/>
  <c r="D28" i="2"/>
  <c r="G27" i="2"/>
  <c r="J27" i="2" s="1"/>
  <c r="C30" i="14"/>
  <c r="F29" i="14"/>
  <c r="H29" i="14" s="1"/>
  <c r="E29" i="14"/>
  <c r="I27" i="15"/>
  <c r="D28" i="15"/>
  <c r="G27" i="15"/>
  <c r="J27" i="15" s="1"/>
  <c r="F28" i="18"/>
  <c r="H28" i="18" s="1"/>
  <c r="C29" i="18"/>
  <c r="E28" i="18"/>
  <c r="F27" i="2"/>
  <c r="H27" i="2" s="1"/>
  <c r="C28" i="2"/>
  <c r="E27" i="2"/>
  <c r="F27" i="20"/>
  <c r="H27" i="20" s="1"/>
  <c r="C28" i="20"/>
  <c r="E27" i="20"/>
  <c r="D30" i="18"/>
  <c r="G29" i="18"/>
  <c r="J29" i="18" s="1"/>
  <c r="I29" i="18"/>
  <c r="D29" i="13"/>
  <c r="G28" i="13"/>
  <c r="J28" i="13" s="1"/>
  <c r="I28" i="13"/>
  <c r="G29" i="22"/>
  <c r="J29" i="22" s="1"/>
  <c r="I29" i="22"/>
  <c r="D30" i="22"/>
  <c r="E29" i="11"/>
  <c r="F29" i="11"/>
  <c r="H29" i="11" s="1"/>
  <c r="C30" i="11"/>
  <c r="E28" i="10"/>
  <c r="F28" i="10"/>
  <c r="H28" i="10" s="1"/>
  <c r="C29" i="10"/>
  <c r="E27" i="19"/>
  <c r="F27" i="19"/>
  <c r="H27" i="19" s="1"/>
  <c r="C28" i="19"/>
  <c r="I27" i="20"/>
  <c r="D28" i="20"/>
  <c r="G27" i="20"/>
  <c r="J27" i="20" s="1"/>
  <c r="G28" i="11"/>
  <c r="J28" i="11" s="1"/>
  <c r="I28" i="11"/>
  <c r="D29" i="11"/>
  <c r="F28" i="13"/>
  <c r="H28" i="13" s="1"/>
  <c r="E28" i="13"/>
  <c r="C29" i="13"/>
  <c r="G27" i="19"/>
  <c r="J27" i="19" s="1"/>
  <c r="I27" i="19"/>
  <c r="D28" i="19"/>
  <c r="I29" i="17"/>
  <c r="G29" i="17"/>
  <c r="J29" i="17" s="1"/>
  <c r="D30" i="17"/>
  <c r="E27" i="15"/>
  <c r="C28" i="15"/>
  <c r="F27" i="15"/>
  <c r="H27" i="15" s="1"/>
  <c r="F30" i="12"/>
  <c r="H30" i="12" s="1"/>
  <c r="E30" i="12"/>
  <c r="C31" i="12"/>
  <c r="G28" i="14"/>
  <c r="J28" i="14" s="1"/>
  <c r="I28" i="14"/>
  <c r="D29" i="14"/>
  <c r="F28" i="17"/>
  <c r="H28" i="17" s="1"/>
  <c r="C29" i="17"/>
  <c r="E28" i="17"/>
  <c r="E28" i="16"/>
  <c r="F28" i="16"/>
  <c r="H28" i="16" s="1"/>
  <c r="C29" i="16"/>
  <c r="G28" i="12" l="1"/>
  <c r="J28" i="12" s="1"/>
  <c r="I28" i="12"/>
  <c r="D29" i="12"/>
  <c r="D32" i="10"/>
  <c r="I31" i="10"/>
  <c r="G31" i="10"/>
  <c r="J31" i="10" s="1"/>
  <c r="C30" i="13"/>
  <c r="E29" i="13"/>
  <c r="F29" i="13"/>
  <c r="H29" i="13" s="1"/>
  <c r="C30" i="17"/>
  <c r="E29" i="17"/>
  <c r="F29" i="17"/>
  <c r="H29" i="17" s="1"/>
  <c r="E29" i="10"/>
  <c r="C30" i="10"/>
  <c r="F29" i="10"/>
  <c r="H29" i="10" s="1"/>
  <c r="C29" i="20"/>
  <c r="E28" i="20"/>
  <c r="F28" i="20"/>
  <c r="H28" i="20" s="1"/>
  <c r="F30" i="11"/>
  <c r="H30" i="11" s="1"/>
  <c r="E30" i="11"/>
  <c r="C31" i="11"/>
  <c r="F28" i="2"/>
  <c r="H28" i="2" s="1"/>
  <c r="E28" i="2"/>
  <c r="C29" i="2"/>
  <c r="C29" i="15"/>
  <c r="F28" i="15"/>
  <c r="H28" i="15" s="1"/>
  <c r="E28" i="15"/>
  <c r="D29" i="19"/>
  <c r="G28" i="19"/>
  <c r="J28" i="19" s="1"/>
  <c r="I28" i="19"/>
  <c r="G28" i="15"/>
  <c r="J28" i="15" s="1"/>
  <c r="I28" i="15"/>
  <c r="D29" i="15"/>
  <c r="C30" i="22"/>
  <c r="E29" i="22"/>
  <c r="F29" i="22"/>
  <c r="H29" i="22" s="1"/>
  <c r="I29" i="14"/>
  <c r="D30" i="14"/>
  <c r="G29" i="14"/>
  <c r="J29" i="14" s="1"/>
  <c r="E29" i="21"/>
  <c r="C30" i="21"/>
  <c r="F29" i="21"/>
  <c r="H29" i="21" s="1"/>
  <c r="D31" i="17"/>
  <c r="G30" i="17"/>
  <c r="J30" i="17" s="1"/>
  <c r="I30" i="17"/>
  <c r="I29" i="13"/>
  <c r="D30" i="13"/>
  <c r="G29" i="13"/>
  <c r="J29" i="13" s="1"/>
  <c r="F29" i="16"/>
  <c r="H29" i="16" s="1"/>
  <c r="C30" i="16"/>
  <c r="E29" i="16"/>
  <c r="E31" i="12"/>
  <c r="F31" i="12"/>
  <c r="H31" i="12" s="1"/>
  <c r="C32" i="12"/>
  <c r="F28" i="19"/>
  <c r="H28" i="19" s="1"/>
  <c r="C29" i="19"/>
  <c r="E28" i="19"/>
  <c r="F30" i="14"/>
  <c r="H30" i="14" s="1"/>
  <c r="C31" i="14"/>
  <c r="E30" i="14"/>
  <c r="I30" i="22"/>
  <c r="G30" i="22"/>
  <c r="J30" i="22" s="1"/>
  <c r="D31" i="22"/>
  <c r="I30" i="18"/>
  <c r="G30" i="18"/>
  <c r="J30" i="18" s="1"/>
  <c r="D31" i="18"/>
  <c r="C30" i="18"/>
  <c r="E29" i="18"/>
  <c r="F29" i="18"/>
  <c r="H29" i="18" s="1"/>
  <c r="G31" i="16"/>
  <c r="J31" i="16" s="1"/>
  <c r="D32" i="16"/>
  <c r="I31" i="16"/>
  <c r="I28" i="20"/>
  <c r="G28" i="20"/>
  <c r="J28" i="20" s="1"/>
  <c r="D29" i="20"/>
  <c r="G29" i="11"/>
  <c r="J29" i="11" s="1"/>
  <c r="I29" i="11"/>
  <c r="D30" i="11"/>
  <c r="I28" i="2"/>
  <c r="D29" i="2"/>
  <c r="G28" i="2"/>
  <c r="J28" i="2" s="1"/>
  <c r="D30" i="21"/>
  <c r="I29" i="21"/>
  <c r="G29" i="21"/>
  <c r="J29" i="21" s="1"/>
  <c r="D30" i="12" l="1"/>
  <c r="G29" i="12"/>
  <c r="J29" i="12" s="1"/>
  <c r="I29" i="12"/>
  <c r="D33" i="10"/>
  <c r="I32" i="10"/>
  <c r="G32" i="10"/>
  <c r="J32" i="10" s="1"/>
  <c r="D32" i="22"/>
  <c r="G31" i="22"/>
  <c r="J31" i="22" s="1"/>
  <c r="I31" i="22"/>
  <c r="F32" i="12"/>
  <c r="H32" i="12" s="1"/>
  <c r="C33" i="12"/>
  <c r="E32" i="12"/>
  <c r="F29" i="15"/>
  <c r="H29" i="15" s="1"/>
  <c r="E29" i="15"/>
  <c r="C30" i="15"/>
  <c r="G29" i="2"/>
  <c r="J29" i="2" s="1"/>
  <c r="I29" i="2"/>
  <c r="D30" i="2"/>
  <c r="D30" i="20"/>
  <c r="I29" i="20"/>
  <c r="G29" i="20"/>
  <c r="J29" i="20" s="1"/>
  <c r="F30" i="18"/>
  <c r="H30" i="18" s="1"/>
  <c r="C31" i="18"/>
  <c r="E30" i="18"/>
  <c r="F31" i="14"/>
  <c r="H31" i="14" s="1"/>
  <c r="C32" i="14"/>
  <c r="E31" i="14"/>
  <c r="G31" i="17"/>
  <c r="J31" i="17" s="1"/>
  <c r="D32" i="17"/>
  <c r="I31" i="17"/>
  <c r="D31" i="14"/>
  <c r="G30" i="14"/>
  <c r="J30" i="14" s="1"/>
  <c r="I30" i="14"/>
  <c r="C31" i="10"/>
  <c r="E30" i="10"/>
  <c r="F30" i="10"/>
  <c r="H30" i="10" s="1"/>
  <c r="I31" i="18"/>
  <c r="G31" i="18"/>
  <c r="J31" i="18" s="1"/>
  <c r="D32" i="18"/>
  <c r="C31" i="16"/>
  <c r="E30" i="16"/>
  <c r="F30" i="16"/>
  <c r="H30" i="16" s="1"/>
  <c r="F31" i="11"/>
  <c r="H31" i="11" s="1"/>
  <c r="C32" i="11"/>
  <c r="E31" i="11"/>
  <c r="I30" i="11"/>
  <c r="D31" i="11"/>
  <c r="G30" i="11"/>
  <c r="J30" i="11" s="1"/>
  <c r="F30" i="21"/>
  <c r="H30" i="21" s="1"/>
  <c r="E30" i="21"/>
  <c r="C31" i="21"/>
  <c r="D30" i="19"/>
  <c r="G29" i="19"/>
  <c r="J29" i="19" s="1"/>
  <c r="I29" i="19"/>
  <c r="F29" i="19"/>
  <c r="H29" i="19" s="1"/>
  <c r="E29" i="19"/>
  <c r="C30" i="19"/>
  <c r="I30" i="13"/>
  <c r="D31" i="13"/>
  <c r="G30" i="13"/>
  <c r="J30" i="13" s="1"/>
  <c r="F30" i="22"/>
  <c r="H30" i="22" s="1"/>
  <c r="C31" i="22"/>
  <c r="E30" i="22"/>
  <c r="E30" i="17"/>
  <c r="F30" i="17"/>
  <c r="H30" i="17" s="1"/>
  <c r="C31" i="17"/>
  <c r="G29" i="15"/>
  <c r="J29" i="15" s="1"/>
  <c r="I29" i="15"/>
  <c r="D30" i="15"/>
  <c r="I30" i="21"/>
  <c r="G30" i="21"/>
  <c r="J30" i="21" s="1"/>
  <c r="D31" i="21"/>
  <c r="F29" i="2"/>
  <c r="H29" i="2" s="1"/>
  <c r="C30" i="2"/>
  <c r="E29" i="2"/>
  <c r="E29" i="20"/>
  <c r="C30" i="20"/>
  <c r="F29" i="20"/>
  <c r="H29" i="20" s="1"/>
  <c r="G32" i="16"/>
  <c r="J32" i="16" s="1"/>
  <c r="D33" i="16"/>
  <c r="I32" i="16"/>
  <c r="F30" i="13"/>
  <c r="H30" i="13" s="1"/>
  <c r="E30" i="13"/>
  <c r="C31" i="13"/>
  <c r="D34" i="10" l="1"/>
  <c r="I33" i="10"/>
  <c r="G33" i="10"/>
  <c r="J33" i="10" s="1"/>
  <c r="D31" i="12"/>
  <c r="I30" i="12"/>
  <c r="G30" i="12"/>
  <c r="J30" i="12" s="1"/>
  <c r="C31" i="20"/>
  <c r="E30" i="20"/>
  <c r="F30" i="20"/>
  <c r="H30" i="20" s="1"/>
  <c r="C32" i="13"/>
  <c r="F31" i="13"/>
  <c r="H31" i="13" s="1"/>
  <c r="E31" i="13"/>
  <c r="D34" i="16"/>
  <c r="I33" i="16"/>
  <c r="G33" i="16"/>
  <c r="J33" i="16" s="1"/>
  <c r="G31" i="21"/>
  <c r="J31" i="21" s="1"/>
  <c r="D32" i="21"/>
  <c r="I31" i="21"/>
  <c r="G31" i="13"/>
  <c r="J31" i="13" s="1"/>
  <c r="I31" i="13"/>
  <c r="D32" i="13"/>
  <c r="E31" i="21"/>
  <c r="F31" i="21"/>
  <c r="H31" i="21" s="1"/>
  <c r="C32" i="21"/>
  <c r="I30" i="20"/>
  <c r="G30" i="20"/>
  <c r="J30" i="20" s="1"/>
  <c r="D31" i="20"/>
  <c r="D31" i="15"/>
  <c r="G30" i="15"/>
  <c r="J30" i="15" s="1"/>
  <c r="I30" i="15"/>
  <c r="C32" i="17"/>
  <c r="E31" i="17"/>
  <c r="F31" i="17"/>
  <c r="H31" i="17" s="1"/>
  <c r="E31" i="10"/>
  <c r="C32" i="10"/>
  <c r="F31" i="10"/>
  <c r="H31" i="10" s="1"/>
  <c r="F32" i="14"/>
  <c r="H32" i="14" s="1"/>
  <c r="C33" i="14"/>
  <c r="E32" i="14"/>
  <c r="D31" i="2"/>
  <c r="I30" i="2"/>
  <c r="G30" i="2"/>
  <c r="J30" i="2" s="1"/>
  <c r="E30" i="19"/>
  <c r="C31" i="19"/>
  <c r="F30" i="19"/>
  <c r="H30" i="19" s="1"/>
  <c r="F33" i="12"/>
  <c r="H33" i="12" s="1"/>
  <c r="C34" i="12"/>
  <c r="E33" i="12"/>
  <c r="G31" i="11"/>
  <c r="J31" i="11" s="1"/>
  <c r="D32" i="11"/>
  <c r="I31" i="11"/>
  <c r="D33" i="18"/>
  <c r="G32" i="18"/>
  <c r="J32" i="18" s="1"/>
  <c r="I32" i="18"/>
  <c r="C32" i="18"/>
  <c r="F31" i="18"/>
  <c r="H31" i="18" s="1"/>
  <c r="E31" i="18"/>
  <c r="E30" i="15"/>
  <c r="F30" i="15"/>
  <c r="H30" i="15" s="1"/>
  <c r="C31" i="15"/>
  <c r="C32" i="22"/>
  <c r="F31" i="22"/>
  <c r="H31" i="22" s="1"/>
  <c r="E31" i="22"/>
  <c r="E30" i="2"/>
  <c r="F30" i="2"/>
  <c r="H30" i="2" s="1"/>
  <c r="C31" i="2"/>
  <c r="I32" i="17"/>
  <c r="D33" i="17"/>
  <c r="G32" i="17"/>
  <c r="J32" i="17" s="1"/>
  <c r="F31" i="16"/>
  <c r="H31" i="16" s="1"/>
  <c r="E31" i="16"/>
  <c r="C32" i="16"/>
  <c r="G31" i="14"/>
  <c r="J31" i="14" s="1"/>
  <c r="I31" i="14"/>
  <c r="D32" i="14"/>
  <c r="I30" i="19"/>
  <c r="D31" i="19"/>
  <c r="G30" i="19"/>
  <c r="J30" i="19" s="1"/>
  <c r="E32" i="11"/>
  <c r="F32" i="11"/>
  <c r="H32" i="11" s="1"/>
  <c r="C33" i="11"/>
  <c r="I32" i="22"/>
  <c r="D33" i="22"/>
  <c r="G32" i="22"/>
  <c r="J32" i="22" s="1"/>
  <c r="I31" i="12" l="1"/>
  <c r="D32" i="12"/>
  <c r="G31" i="12"/>
  <c r="J31" i="12" s="1"/>
  <c r="G34" i="10"/>
  <c r="J34" i="10" s="1"/>
  <c r="I34" i="10"/>
  <c r="D35" i="10"/>
  <c r="E32" i="16"/>
  <c r="F32" i="16"/>
  <c r="H32" i="16" s="1"/>
  <c r="C33" i="16"/>
  <c r="G32" i="14"/>
  <c r="J32" i="14" s="1"/>
  <c r="I32" i="14"/>
  <c r="D33" i="14"/>
  <c r="C34" i="14"/>
  <c r="F33" i="14"/>
  <c r="H33" i="14" s="1"/>
  <c r="E33" i="14"/>
  <c r="G31" i="19"/>
  <c r="J31" i="19" s="1"/>
  <c r="D32" i="19"/>
  <c r="I31" i="19"/>
  <c r="F31" i="2"/>
  <c r="H31" i="2" s="1"/>
  <c r="E31" i="2"/>
  <c r="C32" i="2"/>
  <c r="G32" i="11"/>
  <c r="J32" i="11" s="1"/>
  <c r="D33" i="11"/>
  <c r="I32" i="11"/>
  <c r="G32" i="13"/>
  <c r="J32" i="13" s="1"/>
  <c r="I32" i="13"/>
  <c r="D33" i="13"/>
  <c r="G34" i="16"/>
  <c r="J34" i="16" s="1"/>
  <c r="I34" i="16"/>
  <c r="D35" i="16"/>
  <c r="G31" i="15"/>
  <c r="J31" i="15" s="1"/>
  <c r="D32" i="15"/>
  <c r="I31" i="15"/>
  <c r="F32" i="22"/>
  <c r="H32" i="22" s="1"/>
  <c r="E32" i="22"/>
  <c r="C33" i="22"/>
  <c r="G31" i="2"/>
  <c r="J31" i="2" s="1"/>
  <c r="I31" i="2"/>
  <c r="D32" i="2"/>
  <c r="F32" i="21"/>
  <c r="H32" i="21" s="1"/>
  <c r="C33" i="21"/>
  <c r="E32" i="21"/>
  <c r="F32" i="10"/>
  <c r="H32" i="10" s="1"/>
  <c r="C33" i="10"/>
  <c r="E32" i="10"/>
  <c r="G31" i="20"/>
  <c r="J31" i="20" s="1"/>
  <c r="I31" i="20"/>
  <c r="D32" i="20"/>
  <c r="F32" i="18"/>
  <c r="H32" i="18" s="1"/>
  <c r="C33" i="18"/>
  <c r="E32" i="18"/>
  <c r="F34" i="12"/>
  <c r="H34" i="12" s="1"/>
  <c r="C35" i="12"/>
  <c r="E34" i="12"/>
  <c r="F32" i="13"/>
  <c r="H32" i="13" s="1"/>
  <c r="E32" i="13"/>
  <c r="C33" i="13"/>
  <c r="D34" i="22"/>
  <c r="G33" i="22"/>
  <c r="J33" i="22" s="1"/>
  <c r="I33" i="22"/>
  <c r="G32" i="21"/>
  <c r="J32" i="21" s="1"/>
  <c r="D33" i="21"/>
  <c r="I32" i="21"/>
  <c r="F33" i="11"/>
  <c r="H33" i="11" s="1"/>
  <c r="E33" i="11"/>
  <c r="C34" i="11"/>
  <c r="I33" i="17"/>
  <c r="G33" i="17"/>
  <c r="J33" i="17" s="1"/>
  <c r="D34" i="17"/>
  <c r="C32" i="15"/>
  <c r="F31" i="15"/>
  <c r="H31" i="15" s="1"/>
  <c r="E31" i="15"/>
  <c r="G33" i="18"/>
  <c r="J33" i="18" s="1"/>
  <c r="I33" i="18"/>
  <c r="D34" i="18"/>
  <c r="E31" i="19"/>
  <c r="C32" i="19"/>
  <c r="F31" i="19"/>
  <c r="H31" i="19" s="1"/>
  <c r="F32" i="17"/>
  <c r="H32" i="17" s="1"/>
  <c r="E32" i="17"/>
  <c r="C33" i="17"/>
  <c r="F31" i="20"/>
  <c r="H31" i="20" s="1"/>
  <c r="E31" i="20"/>
  <c r="C32" i="20"/>
  <c r="I32" i="12" l="1"/>
  <c r="G32" i="12"/>
  <c r="J32" i="12" s="1"/>
  <c r="D33" i="12"/>
  <c r="D36" i="10"/>
  <c r="I35" i="10"/>
  <c r="G35" i="10"/>
  <c r="J35" i="10" s="1"/>
  <c r="D33" i="20"/>
  <c r="I32" i="20"/>
  <c r="G32" i="20"/>
  <c r="J32" i="20" s="1"/>
  <c r="G33" i="13"/>
  <c r="J33" i="13" s="1"/>
  <c r="D34" i="13"/>
  <c r="I33" i="13"/>
  <c r="D35" i="17"/>
  <c r="G34" i="17"/>
  <c r="J34" i="17" s="1"/>
  <c r="I34" i="17"/>
  <c r="I34" i="22"/>
  <c r="D35" i="22"/>
  <c r="G34" i="22"/>
  <c r="J34" i="22" s="1"/>
  <c r="C34" i="18"/>
  <c r="F33" i="18"/>
  <c r="H33" i="18" s="1"/>
  <c r="E33" i="18"/>
  <c r="F32" i="2"/>
  <c r="H32" i="2" s="1"/>
  <c r="E32" i="2"/>
  <c r="C33" i="2"/>
  <c r="F34" i="14"/>
  <c r="H34" i="14" s="1"/>
  <c r="C35" i="14"/>
  <c r="E34" i="14"/>
  <c r="F32" i="15"/>
  <c r="H32" i="15" s="1"/>
  <c r="E32" i="15"/>
  <c r="C33" i="15"/>
  <c r="G33" i="21"/>
  <c r="J33" i="21" s="1"/>
  <c r="D34" i="21"/>
  <c r="I33" i="21"/>
  <c r="E33" i="13"/>
  <c r="F33" i="13"/>
  <c r="H33" i="13" s="1"/>
  <c r="C34" i="13"/>
  <c r="C34" i="21"/>
  <c r="E33" i="21"/>
  <c r="F33" i="21"/>
  <c r="H33" i="21" s="1"/>
  <c r="D34" i="14"/>
  <c r="I33" i="14"/>
  <c r="G33" i="14"/>
  <c r="J33" i="14" s="1"/>
  <c r="F33" i="16"/>
  <c r="H33" i="16" s="1"/>
  <c r="E33" i="16"/>
  <c r="C34" i="16"/>
  <c r="F34" i="11"/>
  <c r="H34" i="11" s="1"/>
  <c r="E34" i="11"/>
  <c r="C35" i="11"/>
  <c r="E35" i="12"/>
  <c r="F35" i="12"/>
  <c r="H35" i="12" s="1"/>
  <c r="C36" i="12"/>
  <c r="E32" i="19"/>
  <c r="F32" i="19"/>
  <c r="H32" i="19" s="1"/>
  <c r="C33" i="19"/>
  <c r="G32" i="15"/>
  <c r="J32" i="15" s="1"/>
  <c r="I32" i="15"/>
  <c r="D33" i="15"/>
  <c r="F32" i="20"/>
  <c r="H32" i="20" s="1"/>
  <c r="E32" i="20"/>
  <c r="C33" i="20"/>
  <c r="I32" i="2"/>
  <c r="G32" i="2"/>
  <c r="J32" i="2" s="1"/>
  <c r="D33" i="2"/>
  <c r="D35" i="18"/>
  <c r="G34" i="18"/>
  <c r="J34" i="18" s="1"/>
  <c r="I34" i="18"/>
  <c r="G35" i="16"/>
  <c r="J35" i="16" s="1"/>
  <c r="D36" i="16"/>
  <c r="I35" i="16"/>
  <c r="D33" i="19"/>
  <c r="G32" i="19"/>
  <c r="J32" i="19" s="1"/>
  <c r="I32" i="19"/>
  <c r="E33" i="17"/>
  <c r="F33" i="17"/>
  <c r="H33" i="17" s="1"/>
  <c r="C34" i="17"/>
  <c r="F33" i="10"/>
  <c r="H33" i="10" s="1"/>
  <c r="E33" i="10"/>
  <c r="C34" i="10"/>
  <c r="C34" i="22"/>
  <c r="E33" i="22"/>
  <c r="F33" i="22"/>
  <c r="H33" i="22" s="1"/>
  <c r="D34" i="11"/>
  <c r="G33" i="11"/>
  <c r="J33" i="11" s="1"/>
  <c r="I33" i="11"/>
  <c r="G33" i="12" l="1"/>
  <c r="J33" i="12" s="1"/>
  <c r="I33" i="12"/>
  <c r="D34" i="12"/>
  <c r="D37" i="10"/>
  <c r="I36" i="10"/>
  <c r="G36" i="10"/>
  <c r="J36" i="10" s="1"/>
  <c r="E34" i="18"/>
  <c r="F34" i="18"/>
  <c r="H34" i="18" s="1"/>
  <c r="C35" i="18"/>
  <c r="C37" i="12"/>
  <c r="F36" i="12"/>
  <c r="H36" i="12" s="1"/>
  <c r="E36" i="12"/>
  <c r="C34" i="15"/>
  <c r="F33" i="15"/>
  <c r="H33" i="15" s="1"/>
  <c r="E33" i="15"/>
  <c r="I35" i="18"/>
  <c r="G35" i="18"/>
  <c r="J35" i="18" s="1"/>
  <c r="D36" i="18"/>
  <c r="F35" i="11"/>
  <c r="H35" i="11" s="1"/>
  <c r="C36" i="11"/>
  <c r="E35" i="11"/>
  <c r="I34" i="13"/>
  <c r="G34" i="13"/>
  <c r="J34" i="13" s="1"/>
  <c r="D35" i="13"/>
  <c r="F34" i="22"/>
  <c r="H34" i="22" s="1"/>
  <c r="E34" i="22"/>
  <c r="C35" i="22"/>
  <c r="F34" i="16"/>
  <c r="H34" i="16" s="1"/>
  <c r="C35" i="16"/>
  <c r="E34" i="16"/>
  <c r="C35" i="21"/>
  <c r="F34" i="21"/>
  <c r="H34" i="21" s="1"/>
  <c r="E34" i="21"/>
  <c r="D36" i="17"/>
  <c r="G35" i="17"/>
  <c r="J35" i="17" s="1"/>
  <c r="I35" i="17"/>
  <c r="C35" i="10"/>
  <c r="F34" i="10"/>
  <c r="H34" i="10" s="1"/>
  <c r="E34" i="10"/>
  <c r="G33" i="19"/>
  <c r="J33" i="19" s="1"/>
  <c r="I33" i="19"/>
  <c r="D34" i="19"/>
  <c r="G33" i="15"/>
  <c r="J33" i="15" s="1"/>
  <c r="D34" i="15"/>
  <c r="I33" i="15"/>
  <c r="E34" i="13"/>
  <c r="F34" i="13"/>
  <c r="H34" i="13" s="1"/>
  <c r="C35" i="13"/>
  <c r="G35" i="22"/>
  <c r="J35" i="22" s="1"/>
  <c r="D36" i="22"/>
  <c r="I35" i="22"/>
  <c r="D35" i="11"/>
  <c r="G34" i="11"/>
  <c r="J34" i="11" s="1"/>
  <c r="I34" i="11"/>
  <c r="I34" i="14"/>
  <c r="G34" i="14"/>
  <c r="J34" i="14" s="1"/>
  <c r="D35" i="14"/>
  <c r="I34" i="21"/>
  <c r="G34" i="21"/>
  <c r="J34" i="21" s="1"/>
  <c r="D35" i="21"/>
  <c r="F33" i="2"/>
  <c r="H33" i="2" s="1"/>
  <c r="E33" i="2"/>
  <c r="C34" i="2"/>
  <c r="D37" i="16"/>
  <c r="G36" i="16"/>
  <c r="J36" i="16" s="1"/>
  <c r="I36" i="16"/>
  <c r="I33" i="2"/>
  <c r="G33" i="2"/>
  <c r="J33" i="2" s="1"/>
  <c r="D34" i="2"/>
  <c r="F35" i="14"/>
  <c r="H35" i="14" s="1"/>
  <c r="C36" i="14"/>
  <c r="E35" i="14"/>
  <c r="E34" i="17"/>
  <c r="F34" i="17"/>
  <c r="H34" i="17" s="1"/>
  <c r="C35" i="17"/>
  <c r="F33" i="19"/>
  <c r="H33" i="19" s="1"/>
  <c r="C34" i="19"/>
  <c r="E33" i="19"/>
  <c r="C34" i="20"/>
  <c r="F33" i="20"/>
  <c r="H33" i="20" s="1"/>
  <c r="E33" i="20"/>
  <c r="I33" i="20"/>
  <c r="G33" i="20"/>
  <c r="J33" i="20" s="1"/>
  <c r="D34" i="20"/>
  <c r="D35" i="12" l="1"/>
  <c r="G34" i="12"/>
  <c r="J34" i="12" s="1"/>
  <c r="I34" i="12"/>
  <c r="G37" i="10"/>
  <c r="J37" i="10" s="1"/>
  <c r="I37" i="10"/>
  <c r="D38" i="10"/>
  <c r="D38" i="16"/>
  <c r="G37" i="16"/>
  <c r="J37" i="16" s="1"/>
  <c r="I37" i="16"/>
  <c r="C37" i="14"/>
  <c r="F36" i="14"/>
  <c r="H36" i="14" s="1"/>
  <c r="E36" i="14"/>
  <c r="C36" i="17"/>
  <c r="F35" i="17"/>
  <c r="H35" i="17" s="1"/>
  <c r="E35" i="17"/>
  <c r="C36" i="22"/>
  <c r="F35" i="22"/>
  <c r="H35" i="22" s="1"/>
  <c r="E35" i="22"/>
  <c r="I34" i="20"/>
  <c r="G34" i="20"/>
  <c r="J34" i="20" s="1"/>
  <c r="D35" i="20"/>
  <c r="C35" i="20"/>
  <c r="E34" i="20"/>
  <c r="F34" i="20"/>
  <c r="H34" i="20" s="1"/>
  <c r="I36" i="22"/>
  <c r="G36" i="22"/>
  <c r="J36" i="22" s="1"/>
  <c r="D37" i="22"/>
  <c r="I34" i="19"/>
  <c r="G34" i="19"/>
  <c r="J34" i="19" s="1"/>
  <c r="D35" i="19"/>
  <c r="D37" i="17"/>
  <c r="G36" i="17"/>
  <c r="J36" i="17" s="1"/>
  <c r="I36" i="17"/>
  <c r="I36" i="18"/>
  <c r="G36" i="18"/>
  <c r="J36" i="18" s="1"/>
  <c r="D37" i="18"/>
  <c r="G35" i="14"/>
  <c r="J35" i="14" s="1"/>
  <c r="D36" i="14"/>
  <c r="I35" i="14"/>
  <c r="E35" i="18"/>
  <c r="F35" i="18"/>
  <c r="H35" i="18" s="1"/>
  <c r="C36" i="18"/>
  <c r="G35" i="13"/>
  <c r="J35" i="13" s="1"/>
  <c r="I35" i="13"/>
  <c r="D36" i="13"/>
  <c r="C35" i="2"/>
  <c r="F34" i="2"/>
  <c r="H34" i="2" s="1"/>
  <c r="E34" i="2"/>
  <c r="F35" i="21"/>
  <c r="H35" i="21" s="1"/>
  <c r="C36" i="21"/>
  <c r="E35" i="21"/>
  <c r="F37" i="12"/>
  <c r="H37" i="12" s="1"/>
  <c r="E37" i="12"/>
  <c r="C38" i="12"/>
  <c r="F34" i="19"/>
  <c r="H34" i="19" s="1"/>
  <c r="E34" i="19"/>
  <c r="C35" i="19"/>
  <c r="G34" i="2"/>
  <c r="J34" i="2" s="1"/>
  <c r="D35" i="2"/>
  <c r="I34" i="2"/>
  <c r="E35" i="10"/>
  <c r="F35" i="10"/>
  <c r="H35" i="10" s="1"/>
  <c r="C36" i="10"/>
  <c r="F35" i="16"/>
  <c r="H35" i="16" s="1"/>
  <c r="C36" i="16"/>
  <c r="E35" i="16"/>
  <c r="E34" i="15"/>
  <c r="F34" i="15"/>
  <c r="H34" i="15" s="1"/>
  <c r="C35" i="15"/>
  <c r="E35" i="13"/>
  <c r="F35" i="13"/>
  <c r="H35" i="13" s="1"/>
  <c r="C36" i="13"/>
  <c r="G35" i="21"/>
  <c r="J35" i="21" s="1"/>
  <c r="D36" i="21"/>
  <c r="I35" i="21"/>
  <c r="G35" i="11"/>
  <c r="J35" i="11" s="1"/>
  <c r="I35" i="11"/>
  <c r="D36" i="11"/>
  <c r="G34" i="15"/>
  <c r="J34" i="15" s="1"/>
  <c r="I34" i="15"/>
  <c r="D35" i="15"/>
  <c r="C37" i="11"/>
  <c r="F36" i="11"/>
  <c r="H36" i="11" s="1"/>
  <c r="E36" i="11"/>
  <c r="D39" i="10" l="1"/>
  <c r="G38" i="10"/>
  <c r="J38" i="10" s="1"/>
  <c r="I38" i="10"/>
  <c r="I35" i="12"/>
  <c r="G35" i="12"/>
  <c r="J35" i="12" s="1"/>
  <c r="D36" i="12"/>
  <c r="G37" i="22"/>
  <c r="J37" i="22" s="1"/>
  <c r="D38" i="22"/>
  <c r="I37" i="22"/>
  <c r="F37" i="14"/>
  <c r="H37" i="14" s="1"/>
  <c r="C38" i="14"/>
  <c r="E37" i="14"/>
  <c r="D36" i="2"/>
  <c r="G35" i="2"/>
  <c r="J35" i="2" s="1"/>
  <c r="I35" i="2"/>
  <c r="G35" i="19"/>
  <c r="J35" i="19" s="1"/>
  <c r="I35" i="19"/>
  <c r="D36" i="19"/>
  <c r="E35" i="20"/>
  <c r="F35" i="20"/>
  <c r="H35" i="20" s="1"/>
  <c r="C36" i="20"/>
  <c r="E36" i="13"/>
  <c r="F36" i="13"/>
  <c r="H36" i="13" s="1"/>
  <c r="C37" i="13"/>
  <c r="E37" i="11"/>
  <c r="F37" i="11"/>
  <c r="H37" i="11" s="1"/>
  <c r="C38" i="11"/>
  <c r="D37" i="21"/>
  <c r="G36" i="21"/>
  <c r="J36" i="21" s="1"/>
  <c r="I36" i="21"/>
  <c r="E36" i="21"/>
  <c r="F36" i="21"/>
  <c r="H36" i="21" s="1"/>
  <c r="C37" i="21"/>
  <c r="C37" i="18"/>
  <c r="F36" i="18"/>
  <c r="H36" i="18" s="1"/>
  <c r="E36" i="18"/>
  <c r="G35" i="20"/>
  <c r="J35" i="20" s="1"/>
  <c r="D36" i="20"/>
  <c r="I35" i="20"/>
  <c r="F36" i="17"/>
  <c r="H36" i="17" s="1"/>
  <c r="C37" i="17"/>
  <c r="E36" i="17"/>
  <c r="G35" i="15"/>
  <c r="J35" i="15" s="1"/>
  <c r="I35" i="15"/>
  <c r="D36" i="15"/>
  <c r="C37" i="16"/>
  <c r="F36" i="16"/>
  <c r="H36" i="16" s="1"/>
  <c r="E36" i="16"/>
  <c r="E35" i="19"/>
  <c r="F35" i="19"/>
  <c r="H35" i="19" s="1"/>
  <c r="C36" i="19"/>
  <c r="I37" i="18"/>
  <c r="G37" i="18"/>
  <c r="J37" i="18" s="1"/>
  <c r="D38" i="18"/>
  <c r="E36" i="10"/>
  <c r="F36" i="10"/>
  <c r="H36" i="10" s="1"/>
  <c r="C37" i="10"/>
  <c r="E35" i="2"/>
  <c r="F35" i="2"/>
  <c r="H35" i="2" s="1"/>
  <c r="C36" i="2"/>
  <c r="F35" i="15"/>
  <c r="H35" i="15" s="1"/>
  <c r="E35" i="15"/>
  <c r="C36" i="15"/>
  <c r="D37" i="13"/>
  <c r="G36" i="13"/>
  <c r="J36" i="13" s="1"/>
  <c r="I36" i="13"/>
  <c r="F36" i="22"/>
  <c r="H36" i="22" s="1"/>
  <c r="C37" i="22"/>
  <c r="E36" i="22"/>
  <c r="D37" i="11"/>
  <c r="G36" i="11"/>
  <c r="J36" i="11" s="1"/>
  <c r="I36" i="11"/>
  <c r="F38" i="12"/>
  <c r="H38" i="12" s="1"/>
  <c r="C39" i="12"/>
  <c r="E38" i="12"/>
  <c r="I36" i="14"/>
  <c r="G36" i="14"/>
  <c r="J36" i="14" s="1"/>
  <c r="D37" i="14"/>
  <c r="G37" i="17"/>
  <c r="J37" i="17" s="1"/>
  <c r="I37" i="17"/>
  <c r="D38" i="17"/>
  <c r="G38" i="16"/>
  <c r="J38" i="16" s="1"/>
  <c r="I38" i="16"/>
  <c r="D39" i="16"/>
  <c r="D37" i="12" l="1"/>
  <c r="I36" i="12"/>
  <c r="G36" i="12"/>
  <c r="J36" i="12" s="1"/>
  <c r="D40" i="10"/>
  <c r="G39" i="10"/>
  <c r="J39" i="10" s="1"/>
  <c r="I39" i="10"/>
  <c r="C39" i="14"/>
  <c r="F38" i="14"/>
  <c r="H38" i="14" s="1"/>
  <c r="E38" i="14"/>
  <c r="F36" i="15"/>
  <c r="H36" i="15" s="1"/>
  <c r="C37" i="15"/>
  <c r="E36" i="15"/>
  <c r="F36" i="19"/>
  <c r="H36" i="19" s="1"/>
  <c r="C37" i="19"/>
  <c r="E36" i="19"/>
  <c r="F38" i="11"/>
  <c r="H38" i="11" s="1"/>
  <c r="E38" i="11"/>
  <c r="C39" i="11"/>
  <c r="C40" i="12"/>
  <c r="F39" i="12"/>
  <c r="H39" i="12" s="1"/>
  <c r="E39" i="12"/>
  <c r="F37" i="18"/>
  <c r="H37" i="18" s="1"/>
  <c r="C38" i="18"/>
  <c r="E37" i="18"/>
  <c r="G36" i="19"/>
  <c r="J36" i="19" s="1"/>
  <c r="D37" i="19"/>
  <c r="I36" i="19"/>
  <c r="F37" i="10"/>
  <c r="H37" i="10" s="1"/>
  <c r="C38" i="10"/>
  <c r="E37" i="10"/>
  <c r="F37" i="17"/>
  <c r="H37" i="17" s="1"/>
  <c r="E37" i="17"/>
  <c r="C38" i="17"/>
  <c r="C38" i="21"/>
  <c r="F37" i="21"/>
  <c r="H37" i="21" s="1"/>
  <c r="E37" i="21"/>
  <c r="C38" i="13"/>
  <c r="F37" i="13"/>
  <c r="H37" i="13" s="1"/>
  <c r="E37" i="13"/>
  <c r="I39" i="16"/>
  <c r="G39" i="16"/>
  <c r="J39" i="16" s="1"/>
  <c r="D40" i="16"/>
  <c r="G37" i="14"/>
  <c r="J37" i="14" s="1"/>
  <c r="I37" i="14"/>
  <c r="D38" i="14"/>
  <c r="E37" i="16"/>
  <c r="F37" i="16"/>
  <c r="H37" i="16" s="1"/>
  <c r="C38" i="16"/>
  <c r="D37" i="20"/>
  <c r="G36" i="20"/>
  <c r="J36" i="20" s="1"/>
  <c r="I36" i="20"/>
  <c r="G36" i="15"/>
  <c r="J36" i="15" s="1"/>
  <c r="I36" i="15"/>
  <c r="D37" i="15"/>
  <c r="E36" i="20"/>
  <c r="F36" i="20"/>
  <c r="H36" i="20" s="1"/>
  <c r="C37" i="20"/>
  <c r="I36" i="2"/>
  <c r="G36" i="2"/>
  <c r="J36" i="2" s="1"/>
  <c r="D37" i="2"/>
  <c r="G38" i="22"/>
  <c r="J38" i="22" s="1"/>
  <c r="I38" i="22"/>
  <c r="D39" i="22"/>
  <c r="G37" i="13"/>
  <c r="J37" i="13" s="1"/>
  <c r="I37" i="13"/>
  <c r="D38" i="13"/>
  <c r="D38" i="11"/>
  <c r="G37" i="11"/>
  <c r="J37" i="11" s="1"/>
  <c r="I37" i="11"/>
  <c r="D39" i="18"/>
  <c r="G38" i="18"/>
  <c r="J38" i="18" s="1"/>
  <c r="I38" i="18"/>
  <c r="G38" i="17"/>
  <c r="J38" i="17" s="1"/>
  <c r="I38" i="17"/>
  <c r="D39" i="17"/>
  <c r="E37" i="22"/>
  <c r="F37" i="22"/>
  <c r="H37" i="22" s="1"/>
  <c r="C38" i="22"/>
  <c r="F36" i="2"/>
  <c r="H36" i="2" s="1"/>
  <c r="C37" i="2"/>
  <c r="E36" i="2"/>
  <c r="G37" i="21"/>
  <c r="J37" i="21" s="1"/>
  <c r="D38" i="21"/>
  <c r="I37" i="21"/>
  <c r="G40" i="10" l="1"/>
  <c r="J40" i="10" s="1"/>
  <c r="D41" i="10"/>
  <c r="I40" i="10"/>
  <c r="I37" i="12"/>
  <c r="G37" i="12"/>
  <c r="J37" i="12" s="1"/>
  <c r="D38" i="12"/>
  <c r="I37" i="19"/>
  <c r="G37" i="19"/>
  <c r="J37" i="19" s="1"/>
  <c r="D38" i="19"/>
  <c r="G39" i="18"/>
  <c r="J39" i="18" s="1"/>
  <c r="D40" i="18"/>
  <c r="I39" i="18"/>
  <c r="G38" i="21"/>
  <c r="J38" i="21" s="1"/>
  <c r="D39" i="21"/>
  <c r="I38" i="21"/>
  <c r="I39" i="17"/>
  <c r="D40" i="17"/>
  <c r="G39" i="17"/>
  <c r="J39" i="17" s="1"/>
  <c r="G38" i="11"/>
  <c r="J38" i="11" s="1"/>
  <c r="I38" i="11"/>
  <c r="D39" i="11"/>
  <c r="C38" i="19"/>
  <c r="F37" i="19"/>
  <c r="H37" i="19" s="1"/>
  <c r="E37" i="19"/>
  <c r="G38" i="13"/>
  <c r="J38" i="13" s="1"/>
  <c r="I38" i="13"/>
  <c r="D39" i="13"/>
  <c r="D41" i="16"/>
  <c r="I40" i="16"/>
  <c r="G40" i="16"/>
  <c r="J40" i="16" s="1"/>
  <c r="E38" i="21"/>
  <c r="F38" i="21"/>
  <c r="H38" i="21" s="1"/>
  <c r="C39" i="21"/>
  <c r="E37" i="20"/>
  <c r="F37" i="20"/>
  <c r="H37" i="20" s="1"/>
  <c r="C38" i="20"/>
  <c r="I37" i="20"/>
  <c r="G37" i="20"/>
  <c r="J37" i="20" s="1"/>
  <c r="D38" i="20"/>
  <c r="C39" i="17"/>
  <c r="F38" i="17"/>
  <c r="H38" i="17" s="1"/>
  <c r="E38" i="17"/>
  <c r="C39" i="22"/>
  <c r="F38" i="22"/>
  <c r="H38" i="22" s="1"/>
  <c r="E38" i="22"/>
  <c r="G37" i="15"/>
  <c r="J37" i="15" s="1"/>
  <c r="I37" i="15"/>
  <c r="D38" i="15"/>
  <c r="I38" i="14"/>
  <c r="G38" i="14"/>
  <c r="J38" i="14" s="1"/>
  <c r="D39" i="14"/>
  <c r="E38" i="13"/>
  <c r="F38" i="13"/>
  <c r="H38" i="13" s="1"/>
  <c r="C39" i="13"/>
  <c r="F38" i="10"/>
  <c r="H38" i="10" s="1"/>
  <c r="E38" i="10"/>
  <c r="C39" i="10"/>
  <c r="C38" i="2"/>
  <c r="F37" i="2"/>
  <c r="H37" i="2" s="1"/>
  <c r="E37" i="2"/>
  <c r="F38" i="16"/>
  <c r="H38" i="16" s="1"/>
  <c r="C39" i="16"/>
  <c r="E38" i="16"/>
  <c r="F40" i="12"/>
  <c r="H40" i="12" s="1"/>
  <c r="E40" i="12"/>
  <c r="C41" i="12"/>
  <c r="F37" i="15"/>
  <c r="H37" i="15" s="1"/>
  <c r="E37" i="15"/>
  <c r="C38" i="15"/>
  <c r="D40" i="22"/>
  <c r="G39" i="22"/>
  <c r="J39" i="22" s="1"/>
  <c r="I39" i="22"/>
  <c r="E39" i="11"/>
  <c r="F39" i="11"/>
  <c r="H39" i="11" s="1"/>
  <c r="C40" i="11"/>
  <c r="I37" i="2"/>
  <c r="G37" i="2"/>
  <c r="J37" i="2" s="1"/>
  <c r="D38" i="2"/>
  <c r="E38" i="18"/>
  <c r="F38" i="18"/>
  <c r="H38" i="18" s="1"/>
  <c r="C39" i="18"/>
  <c r="F39" i="14"/>
  <c r="H39" i="14" s="1"/>
  <c r="C40" i="14"/>
  <c r="E39" i="14"/>
  <c r="I38" i="12" l="1"/>
  <c r="D39" i="12"/>
  <c r="G38" i="12"/>
  <c r="J38" i="12" s="1"/>
  <c r="I41" i="10"/>
  <c r="D42" i="10"/>
  <c r="G41" i="10"/>
  <c r="J41" i="10" s="1"/>
  <c r="G39" i="14"/>
  <c r="J39" i="14" s="1"/>
  <c r="I39" i="14"/>
  <c r="D40" i="14"/>
  <c r="E39" i="22"/>
  <c r="F39" i="22"/>
  <c r="H39" i="22" s="1"/>
  <c r="C40" i="22"/>
  <c r="G39" i="13"/>
  <c r="J39" i="13" s="1"/>
  <c r="I39" i="13"/>
  <c r="D40" i="13"/>
  <c r="I39" i="21"/>
  <c r="G39" i="21"/>
  <c r="J39" i="21" s="1"/>
  <c r="D40" i="21"/>
  <c r="C40" i="17"/>
  <c r="E39" i="17"/>
  <c r="F39" i="17"/>
  <c r="H39" i="17" s="1"/>
  <c r="I40" i="18"/>
  <c r="D41" i="18"/>
  <c r="G40" i="18"/>
  <c r="J40" i="18" s="1"/>
  <c r="C42" i="12"/>
  <c r="E41" i="12"/>
  <c r="F41" i="12"/>
  <c r="H41" i="12" s="1"/>
  <c r="E38" i="2"/>
  <c r="C39" i="2"/>
  <c r="F38" i="2"/>
  <c r="H38" i="2" s="1"/>
  <c r="D40" i="11"/>
  <c r="G39" i="11"/>
  <c r="J39" i="11" s="1"/>
  <c r="I39" i="11"/>
  <c r="I38" i="2"/>
  <c r="G38" i="2"/>
  <c r="J38" i="2" s="1"/>
  <c r="D39" i="2"/>
  <c r="D41" i="22"/>
  <c r="G40" i="22"/>
  <c r="J40" i="22" s="1"/>
  <c r="I40" i="22"/>
  <c r="F39" i="10"/>
  <c r="H39" i="10" s="1"/>
  <c r="E39" i="10"/>
  <c r="C40" i="10"/>
  <c r="C40" i="21"/>
  <c r="F39" i="21"/>
  <c r="H39" i="21" s="1"/>
  <c r="E39" i="21"/>
  <c r="I38" i="19"/>
  <c r="D39" i="19"/>
  <c r="G38" i="19"/>
  <c r="J38" i="19" s="1"/>
  <c r="D39" i="20"/>
  <c r="G38" i="20"/>
  <c r="J38" i="20" s="1"/>
  <c r="I38" i="20"/>
  <c r="C41" i="14"/>
  <c r="E40" i="14"/>
  <c r="F40" i="14"/>
  <c r="H40" i="14" s="1"/>
  <c r="F38" i="19"/>
  <c r="H38" i="19" s="1"/>
  <c r="E38" i="19"/>
  <c r="C39" i="19"/>
  <c r="C39" i="15"/>
  <c r="F38" i="15"/>
  <c r="H38" i="15" s="1"/>
  <c r="E38" i="15"/>
  <c r="G38" i="15"/>
  <c r="J38" i="15" s="1"/>
  <c r="I38" i="15"/>
  <c r="D39" i="15"/>
  <c r="F40" i="11"/>
  <c r="H40" i="11" s="1"/>
  <c r="C41" i="11"/>
  <c r="E40" i="11"/>
  <c r="C40" i="16"/>
  <c r="F39" i="16"/>
  <c r="H39" i="16" s="1"/>
  <c r="E39" i="16"/>
  <c r="E39" i="13"/>
  <c r="F39" i="13"/>
  <c r="H39" i="13" s="1"/>
  <c r="C40" i="13"/>
  <c r="D41" i="17"/>
  <c r="I40" i="17"/>
  <c r="G40" i="17"/>
  <c r="J40" i="17" s="1"/>
  <c r="F39" i="18"/>
  <c r="H39" i="18" s="1"/>
  <c r="C40" i="18"/>
  <c r="E39" i="18"/>
  <c r="F38" i="20"/>
  <c r="H38" i="20" s="1"/>
  <c r="C39" i="20"/>
  <c r="E38" i="20"/>
  <c r="D42" i="16"/>
  <c r="I41" i="16"/>
  <c r="G41" i="16"/>
  <c r="J41" i="16" s="1"/>
  <c r="G42" i="10" l="1"/>
  <c r="J42" i="10" s="1"/>
  <c r="I42" i="10"/>
  <c r="D43" i="10"/>
  <c r="G39" i="12"/>
  <c r="J39" i="12" s="1"/>
  <c r="D40" i="12"/>
  <c r="I39" i="12"/>
  <c r="F40" i="18"/>
  <c r="H40" i="18" s="1"/>
  <c r="E40" i="18"/>
  <c r="C41" i="18"/>
  <c r="D40" i="15"/>
  <c r="G39" i="15"/>
  <c r="J39" i="15" s="1"/>
  <c r="I39" i="15"/>
  <c r="E39" i="20"/>
  <c r="F39" i="20"/>
  <c r="H39" i="20" s="1"/>
  <c r="C40" i="20"/>
  <c r="E40" i="13"/>
  <c r="F40" i="13"/>
  <c r="H40" i="13" s="1"/>
  <c r="C41" i="13"/>
  <c r="F40" i="21"/>
  <c r="H40" i="21" s="1"/>
  <c r="E40" i="21"/>
  <c r="C41" i="21"/>
  <c r="C41" i="17"/>
  <c r="F40" i="17"/>
  <c r="H40" i="17" s="1"/>
  <c r="E40" i="17"/>
  <c r="F39" i="15"/>
  <c r="H39" i="15" s="1"/>
  <c r="E39" i="15"/>
  <c r="C40" i="15"/>
  <c r="E40" i="10"/>
  <c r="C41" i="10"/>
  <c r="F40" i="10"/>
  <c r="H40" i="10" s="1"/>
  <c r="I40" i="21"/>
  <c r="G40" i="21"/>
  <c r="J40" i="21" s="1"/>
  <c r="D41" i="21"/>
  <c r="C40" i="19"/>
  <c r="E39" i="19"/>
  <c r="F39" i="19"/>
  <c r="H39" i="19" s="1"/>
  <c r="D40" i="20"/>
  <c r="G39" i="20"/>
  <c r="J39" i="20" s="1"/>
  <c r="I39" i="20"/>
  <c r="F42" i="12"/>
  <c r="H42" i="12" s="1"/>
  <c r="E42" i="12"/>
  <c r="C43" i="12"/>
  <c r="C41" i="22"/>
  <c r="E40" i="22"/>
  <c r="F40" i="22"/>
  <c r="H40" i="22" s="1"/>
  <c r="G40" i="14"/>
  <c r="J40" i="14" s="1"/>
  <c r="D41" i="14"/>
  <c r="I40" i="14"/>
  <c r="D42" i="18"/>
  <c r="I41" i="18"/>
  <c r="G41" i="18"/>
  <c r="J41" i="18" s="1"/>
  <c r="I41" i="22"/>
  <c r="D42" i="22"/>
  <c r="G41" i="22"/>
  <c r="J41" i="22" s="1"/>
  <c r="E39" i="2"/>
  <c r="C40" i="2"/>
  <c r="F39" i="2"/>
  <c r="H39" i="2" s="1"/>
  <c r="G39" i="19"/>
  <c r="J39" i="19" s="1"/>
  <c r="I39" i="19"/>
  <c r="D40" i="19"/>
  <c r="D41" i="11"/>
  <c r="G40" i="11"/>
  <c r="J40" i="11" s="1"/>
  <c r="I40" i="11"/>
  <c r="E40" i="16"/>
  <c r="F40" i="16"/>
  <c r="H40" i="16" s="1"/>
  <c r="C41" i="16"/>
  <c r="I42" i="16"/>
  <c r="G42" i="16"/>
  <c r="J42" i="16" s="1"/>
  <c r="D43" i="16"/>
  <c r="D42" i="17"/>
  <c r="I41" i="17"/>
  <c r="G41" i="17"/>
  <c r="J41" i="17" s="1"/>
  <c r="E41" i="11"/>
  <c r="C42" i="11"/>
  <c r="F41" i="11"/>
  <c r="H41" i="11" s="1"/>
  <c r="C42" i="14"/>
  <c r="F41" i="14"/>
  <c r="H41" i="14" s="1"/>
  <c r="E41" i="14"/>
  <c r="D40" i="2"/>
  <c r="G39" i="2"/>
  <c r="J39" i="2" s="1"/>
  <c r="I39" i="2"/>
  <c r="G40" i="13"/>
  <c r="J40" i="13" s="1"/>
  <c r="I40" i="13"/>
  <c r="D41" i="13"/>
  <c r="I43" i="10" l="1"/>
  <c r="G43" i="10"/>
  <c r="J43" i="10" s="1"/>
  <c r="D44" i="10"/>
  <c r="I40" i="12"/>
  <c r="D41" i="12"/>
  <c r="G40" i="12"/>
  <c r="J40" i="12" s="1"/>
  <c r="I41" i="11"/>
  <c r="D42" i="11"/>
  <c r="G41" i="11"/>
  <c r="J41" i="11" s="1"/>
  <c r="C42" i="10"/>
  <c r="E41" i="10"/>
  <c r="F41" i="10"/>
  <c r="H41" i="10" s="1"/>
  <c r="C41" i="2"/>
  <c r="E40" i="2"/>
  <c r="F40" i="2"/>
  <c r="H40" i="2" s="1"/>
  <c r="I43" i="16"/>
  <c r="D44" i="16"/>
  <c r="G43" i="16"/>
  <c r="J43" i="16" s="1"/>
  <c r="E41" i="21"/>
  <c r="F41" i="21"/>
  <c r="H41" i="21" s="1"/>
  <c r="C42" i="21"/>
  <c r="D41" i="2"/>
  <c r="G40" i="2"/>
  <c r="J40" i="2" s="1"/>
  <c r="I40" i="2"/>
  <c r="I41" i="14"/>
  <c r="D42" i="14"/>
  <c r="G41" i="14"/>
  <c r="J41" i="14" s="1"/>
  <c r="C41" i="20"/>
  <c r="F40" i="20"/>
  <c r="H40" i="20" s="1"/>
  <c r="E40" i="20"/>
  <c r="G40" i="15"/>
  <c r="J40" i="15" s="1"/>
  <c r="I40" i="15"/>
  <c r="D41" i="15"/>
  <c r="D43" i="17"/>
  <c r="G42" i="17"/>
  <c r="J42" i="17" s="1"/>
  <c r="I42" i="17"/>
  <c r="C42" i="17"/>
  <c r="F41" i="17"/>
  <c r="H41" i="17" s="1"/>
  <c r="E41" i="17"/>
  <c r="C42" i="18"/>
  <c r="F41" i="18"/>
  <c r="H41" i="18" s="1"/>
  <c r="E41" i="18"/>
  <c r="D43" i="22"/>
  <c r="I42" i="22"/>
  <c r="G42" i="22"/>
  <c r="J42" i="22" s="1"/>
  <c r="I40" i="20"/>
  <c r="G40" i="20"/>
  <c r="J40" i="20" s="1"/>
  <c r="D41" i="20"/>
  <c r="D42" i="13"/>
  <c r="G41" i="13"/>
  <c r="J41" i="13" s="1"/>
  <c r="I41" i="13"/>
  <c r="D41" i="19"/>
  <c r="G40" i="19"/>
  <c r="J40" i="19" s="1"/>
  <c r="I40" i="19"/>
  <c r="E41" i="22"/>
  <c r="F41" i="22"/>
  <c r="H41" i="22" s="1"/>
  <c r="C42" i="22"/>
  <c r="E42" i="11"/>
  <c r="F42" i="11"/>
  <c r="H42" i="11" s="1"/>
  <c r="C43" i="11"/>
  <c r="E41" i="16"/>
  <c r="C42" i="16"/>
  <c r="F41" i="16"/>
  <c r="H41" i="16" s="1"/>
  <c r="C44" i="12"/>
  <c r="F43" i="12"/>
  <c r="H43" i="12" s="1"/>
  <c r="E43" i="12"/>
  <c r="C41" i="19"/>
  <c r="F40" i="19"/>
  <c r="H40" i="19" s="1"/>
  <c r="E40" i="19"/>
  <c r="C42" i="13"/>
  <c r="E41" i="13"/>
  <c r="F41" i="13"/>
  <c r="H41" i="13" s="1"/>
  <c r="C43" i="14"/>
  <c r="E42" i="14"/>
  <c r="F42" i="14"/>
  <c r="H42" i="14" s="1"/>
  <c r="E40" i="15"/>
  <c r="F40" i="15"/>
  <c r="H40" i="15" s="1"/>
  <c r="C41" i="15"/>
  <c r="I42" i="18"/>
  <c r="D43" i="18"/>
  <c r="G42" i="18"/>
  <c r="J42" i="18" s="1"/>
  <c r="D42" i="21"/>
  <c r="G41" i="21"/>
  <c r="J41" i="21" s="1"/>
  <c r="I41" i="21"/>
  <c r="D45" i="10" l="1"/>
  <c r="G44" i="10"/>
  <c r="J44" i="10" s="1"/>
  <c r="I44" i="10"/>
  <c r="I41" i="12"/>
  <c r="G41" i="12"/>
  <c r="J41" i="12" s="1"/>
  <c r="D42" i="12"/>
  <c r="G43" i="22"/>
  <c r="J43" i="22" s="1"/>
  <c r="I43" i="22"/>
  <c r="D44" i="22"/>
  <c r="I43" i="17"/>
  <c r="G43" i="17"/>
  <c r="J43" i="17" s="1"/>
  <c r="D44" i="17"/>
  <c r="E42" i="10"/>
  <c r="F42" i="10"/>
  <c r="H42" i="10" s="1"/>
  <c r="C43" i="10"/>
  <c r="G43" i="18"/>
  <c r="J43" i="18" s="1"/>
  <c r="I43" i="18"/>
  <c r="D44" i="18"/>
  <c r="C42" i="19"/>
  <c r="E41" i="19"/>
  <c r="F41" i="19"/>
  <c r="H41" i="19" s="1"/>
  <c r="D42" i="2"/>
  <c r="G41" i="2"/>
  <c r="J41" i="2" s="1"/>
  <c r="I41" i="2"/>
  <c r="C43" i="17"/>
  <c r="E42" i="17"/>
  <c r="F42" i="17"/>
  <c r="H42" i="17" s="1"/>
  <c r="E42" i="21"/>
  <c r="C43" i="21"/>
  <c r="F42" i="21"/>
  <c r="H42" i="21" s="1"/>
  <c r="F41" i="2"/>
  <c r="H41" i="2" s="1"/>
  <c r="C42" i="2"/>
  <c r="E41" i="2"/>
  <c r="C42" i="15"/>
  <c r="F41" i="15"/>
  <c r="H41" i="15" s="1"/>
  <c r="E41" i="15"/>
  <c r="C43" i="22"/>
  <c r="E42" i="22"/>
  <c r="F42" i="22"/>
  <c r="H42" i="22" s="1"/>
  <c r="I42" i="13"/>
  <c r="D43" i="13"/>
  <c r="G42" i="13"/>
  <c r="J42" i="13" s="1"/>
  <c r="C42" i="20"/>
  <c r="E41" i="20"/>
  <c r="F41" i="20"/>
  <c r="H41" i="20" s="1"/>
  <c r="C43" i="16"/>
  <c r="E42" i="16"/>
  <c r="F42" i="16"/>
  <c r="H42" i="16" s="1"/>
  <c r="I41" i="15"/>
  <c r="G41" i="15"/>
  <c r="J41" i="15" s="1"/>
  <c r="D42" i="15"/>
  <c r="D45" i="16"/>
  <c r="G44" i="16"/>
  <c r="J44" i="16" s="1"/>
  <c r="I44" i="16"/>
  <c r="G42" i="21"/>
  <c r="J42" i="21" s="1"/>
  <c r="I42" i="21"/>
  <c r="D43" i="21"/>
  <c r="I41" i="20"/>
  <c r="D42" i="20"/>
  <c r="G41" i="20"/>
  <c r="J41" i="20" s="1"/>
  <c r="C43" i="18"/>
  <c r="F42" i="18"/>
  <c r="H42" i="18" s="1"/>
  <c r="E42" i="18"/>
  <c r="I42" i="11"/>
  <c r="D43" i="11"/>
  <c r="G42" i="11"/>
  <c r="J42" i="11" s="1"/>
  <c r="E44" i="12"/>
  <c r="C45" i="12"/>
  <c r="F44" i="12"/>
  <c r="H44" i="12" s="1"/>
  <c r="D43" i="14"/>
  <c r="I42" i="14"/>
  <c r="G42" i="14"/>
  <c r="J42" i="14" s="1"/>
  <c r="C43" i="13"/>
  <c r="F42" i="13"/>
  <c r="H42" i="13" s="1"/>
  <c r="E42" i="13"/>
  <c r="E43" i="14"/>
  <c r="C44" i="14"/>
  <c r="F43" i="14"/>
  <c r="H43" i="14" s="1"/>
  <c r="C44" i="11"/>
  <c r="F43" i="11"/>
  <c r="H43" i="11" s="1"/>
  <c r="E43" i="11"/>
  <c r="D42" i="19"/>
  <c r="G41" i="19"/>
  <c r="J41" i="19" s="1"/>
  <c r="I41" i="19"/>
  <c r="I42" i="12" l="1"/>
  <c r="D43" i="12"/>
  <c r="G42" i="12"/>
  <c r="J42" i="12" s="1"/>
  <c r="D46" i="10"/>
  <c r="G45" i="10"/>
  <c r="J45" i="10" s="1"/>
  <c r="I45" i="10"/>
  <c r="E42" i="19"/>
  <c r="F42" i="19"/>
  <c r="H42" i="19" s="1"/>
  <c r="C43" i="19"/>
  <c r="F42" i="15"/>
  <c r="H42" i="15" s="1"/>
  <c r="E42" i="15"/>
  <c r="C43" i="15"/>
  <c r="D43" i="20"/>
  <c r="G42" i="20"/>
  <c r="J42" i="20" s="1"/>
  <c r="I42" i="20"/>
  <c r="I42" i="15"/>
  <c r="G42" i="15"/>
  <c r="J42" i="15" s="1"/>
  <c r="D43" i="15"/>
  <c r="C43" i="20"/>
  <c r="E42" i="20"/>
  <c r="F42" i="20"/>
  <c r="H42" i="20" s="1"/>
  <c r="I42" i="2"/>
  <c r="D43" i="2"/>
  <c r="G42" i="2"/>
  <c r="J42" i="2" s="1"/>
  <c r="E44" i="14"/>
  <c r="C45" i="14"/>
  <c r="F44" i="14"/>
  <c r="H44" i="14" s="1"/>
  <c r="C45" i="11"/>
  <c r="F44" i="11"/>
  <c r="H44" i="11" s="1"/>
  <c r="E44" i="11"/>
  <c r="C44" i="21"/>
  <c r="F43" i="21"/>
  <c r="H43" i="21" s="1"/>
  <c r="E43" i="21"/>
  <c r="I43" i="14"/>
  <c r="D44" i="14"/>
  <c r="G43" i="14"/>
  <c r="J43" i="14" s="1"/>
  <c r="D44" i="11"/>
  <c r="I43" i="11"/>
  <c r="G43" i="11"/>
  <c r="J43" i="11" s="1"/>
  <c r="I43" i="21"/>
  <c r="D44" i="21"/>
  <c r="G43" i="21"/>
  <c r="J43" i="21" s="1"/>
  <c r="D44" i="13"/>
  <c r="I43" i="13"/>
  <c r="G43" i="13"/>
  <c r="J43" i="13" s="1"/>
  <c r="D45" i="17"/>
  <c r="I44" i="17"/>
  <c r="G44" i="17"/>
  <c r="J44" i="17" s="1"/>
  <c r="I44" i="22"/>
  <c r="G44" i="22"/>
  <c r="J44" i="22" s="1"/>
  <c r="D45" i="22"/>
  <c r="C44" i="16"/>
  <c r="F43" i="16"/>
  <c r="H43" i="16" s="1"/>
  <c r="E43" i="16"/>
  <c r="C44" i="17"/>
  <c r="F43" i="17"/>
  <c r="H43" i="17" s="1"/>
  <c r="E43" i="17"/>
  <c r="C44" i="18"/>
  <c r="E43" i="18"/>
  <c r="F43" i="18"/>
  <c r="H43" i="18" s="1"/>
  <c r="E43" i="22"/>
  <c r="F43" i="22"/>
  <c r="H43" i="22" s="1"/>
  <c r="C44" i="22"/>
  <c r="E42" i="2"/>
  <c r="F42" i="2"/>
  <c r="H42" i="2" s="1"/>
  <c r="C43" i="2"/>
  <c r="I44" i="18"/>
  <c r="D45" i="18"/>
  <c r="G44" i="18"/>
  <c r="J44" i="18" s="1"/>
  <c r="I42" i="19"/>
  <c r="D43" i="19"/>
  <c r="G42" i="19"/>
  <c r="J42" i="19" s="1"/>
  <c r="E43" i="13"/>
  <c r="F43" i="13"/>
  <c r="H43" i="13" s="1"/>
  <c r="C44" i="13"/>
  <c r="C46" i="12"/>
  <c r="F45" i="12"/>
  <c r="H45" i="12" s="1"/>
  <c r="E45" i="12"/>
  <c r="I45" i="16"/>
  <c r="D46" i="16"/>
  <c r="G45" i="16"/>
  <c r="J45" i="16" s="1"/>
  <c r="C44" i="10"/>
  <c r="E43" i="10"/>
  <c r="F43" i="10"/>
  <c r="H43" i="10" s="1"/>
  <c r="G46" i="10" l="1"/>
  <c r="J46" i="10" s="1"/>
  <c r="D47" i="10"/>
  <c r="I46" i="10"/>
  <c r="I43" i="12"/>
  <c r="G43" i="12"/>
  <c r="J43" i="12" s="1"/>
  <c r="D44" i="12"/>
  <c r="I44" i="11"/>
  <c r="G44" i="11"/>
  <c r="J44" i="11" s="1"/>
  <c r="D45" i="11"/>
  <c r="D46" i="18"/>
  <c r="I45" i="18"/>
  <c r="G45" i="18"/>
  <c r="J45" i="18" s="1"/>
  <c r="C45" i="16"/>
  <c r="F44" i="16"/>
  <c r="H44" i="16" s="1"/>
  <c r="E44" i="16"/>
  <c r="C46" i="11"/>
  <c r="E45" i="11"/>
  <c r="F45" i="11"/>
  <c r="H45" i="11" s="1"/>
  <c r="D47" i="16"/>
  <c r="G46" i="16"/>
  <c r="J46" i="16" s="1"/>
  <c r="I46" i="16"/>
  <c r="D44" i="19"/>
  <c r="I43" i="19"/>
  <c r="G43" i="19"/>
  <c r="J43" i="19" s="1"/>
  <c r="C45" i="22"/>
  <c r="F44" i="22"/>
  <c r="H44" i="22" s="1"/>
  <c r="E44" i="22"/>
  <c r="E44" i="17"/>
  <c r="F44" i="17"/>
  <c r="H44" i="17" s="1"/>
  <c r="C45" i="17"/>
  <c r="F44" i="21"/>
  <c r="H44" i="21" s="1"/>
  <c r="C45" i="21"/>
  <c r="E44" i="21"/>
  <c r="C46" i="14"/>
  <c r="F45" i="14"/>
  <c r="H45" i="14" s="1"/>
  <c r="E45" i="14"/>
  <c r="I43" i="20"/>
  <c r="D44" i="20"/>
  <c r="G43" i="20"/>
  <c r="J43" i="20" s="1"/>
  <c r="D46" i="17"/>
  <c r="G45" i="17"/>
  <c r="J45" i="17" s="1"/>
  <c r="I45" i="17"/>
  <c r="C44" i="15"/>
  <c r="F43" i="15"/>
  <c r="H43" i="15" s="1"/>
  <c r="E43" i="15"/>
  <c r="F43" i="19"/>
  <c r="H43" i="19" s="1"/>
  <c r="E43" i="19"/>
  <c r="C44" i="19"/>
  <c r="G43" i="2"/>
  <c r="J43" i="2" s="1"/>
  <c r="D44" i="2"/>
  <c r="I43" i="2"/>
  <c r="D44" i="15"/>
  <c r="I43" i="15"/>
  <c r="G43" i="15"/>
  <c r="J43" i="15" s="1"/>
  <c r="C45" i="13"/>
  <c r="F44" i="13"/>
  <c r="H44" i="13" s="1"/>
  <c r="E44" i="13"/>
  <c r="D45" i="13"/>
  <c r="G44" i="13"/>
  <c r="J44" i="13" s="1"/>
  <c r="I44" i="13"/>
  <c r="F43" i="20"/>
  <c r="H43" i="20" s="1"/>
  <c r="E43" i="20"/>
  <c r="C44" i="20"/>
  <c r="C47" i="12"/>
  <c r="F46" i="12"/>
  <c r="H46" i="12" s="1"/>
  <c r="E46" i="12"/>
  <c r="I45" i="22"/>
  <c r="G45" i="22"/>
  <c r="J45" i="22" s="1"/>
  <c r="D46" i="22"/>
  <c r="I44" i="14"/>
  <c r="G44" i="14"/>
  <c r="J44" i="14" s="1"/>
  <c r="D45" i="14"/>
  <c r="E44" i="10"/>
  <c r="F44" i="10"/>
  <c r="H44" i="10" s="1"/>
  <c r="C45" i="10"/>
  <c r="E43" i="2"/>
  <c r="F43" i="2"/>
  <c r="H43" i="2" s="1"/>
  <c r="C44" i="2"/>
  <c r="E44" i="18"/>
  <c r="C45" i="18"/>
  <c r="F44" i="18"/>
  <c r="H44" i="18" s="1"/>
  <c r="D45" i="21"/>
  <c r="G44" i="21"/>
  <c r="J44" i="21" s="1"/>
  <c r="I44" i="21"/>
  <c r="I44" i="12" l="1"/>
  <c r="D45" i="12"/>
  <c r="G44" i="12"/>
  <c r="J44" i="12" s="1"/>
  <c r="G47" i="10"/>
  <c r="J47" i="10" s="1"/>
  <c r="I47" i="10"/>
  <c r="D48" i="10"/>
  <c r="D47" i="17"/>
  <c r="I46" i="17"/>
  <c r="G46" i="17"/>
  <c r="J46" i="17" s="1"/>
  <c r="E45" i="13"/>
  <c r="C46" i="13"/>
  <c r="F45" i="13"/>
  <c r="H45" i="13" s="1"/>
  <c r="F45" i="10"/>
  <c r="H45" i="10" s="1"/>
  <c r="C46" i="10"/>
  <c r="E45" i="10"/>
  <c r="E44" i="15"/>
  <c r="F44" i="15"/>
  <c r="H44" i="15" s="1"/>
  <c r="C45" i="15"/>
  <c r="D46" i="21"/>
  <c r="I45" i="21"/>
  <c r="G45" i="21"/>
  <c r="J45" i="21" s="1"/>
  <c r="I45" i="13"/>
  <c r="D46" i="13"/>
  <c r="G45" i="13"/>
  <c r="J45" i="13" s="1"/>
  <c r="I44" i="2"/>
  <c r="G44" i="2"/>
  <c r="J44" i="2" s="1"/>
  <c r="D45" i="2"/>
  <c r="E46" i="14"/>
  <c r="F46" i="14"/>
  <c r="H46" i="14" s="1"/>
  <c r="C47" i="14"/>
  <c r="E45" i="16"/>
  <c r="C46" i="16"/>
  <c r="F45" i="16"/>
  <c r="H45" i="16" s="1"/>
  <c r="E45" i="22"/>
  <c r="C46" i="22"/>
  <c r="F45" i="22"/>
  <c r="H45" i="22" s="1"/>
  <c r="I45" i="11"/>
  <c r="D46" i="11"/>
  <c r="G45" i="11"/>
  <c r="J45" i="11" s="1"/>
  <c r="C46" i="18"/>
  <c r="F45" i="18"/>
  <c r="H45" i="18" s="1"/>
  <c r="E45" i="18"/>
  <c r="I44" i="20"/>
  <c r="D45" i="20"/>
  <c r="G44" i="20"/>
  <c r="J44" i="20" s="1"/>
  <c r="I44" i="19"/>
  <c r="D45" i="19"/>
  <c r="G44" i="19"/>
  <c r="J44" i="19" s="1"/>
  <c r="I46" i="22"/>
  <c r="G46" i="22"/>
  <c r="J46" i="22" s="1"/>
  <c r="D47" i="22"/>
  <c r="E46" i="11"/>
  <c r="C47" i="11"/>
  <c r="F46" i="11"/>
  <c r="H46" i="11" s="1"/>
  <c r="D46" i="14"/>
  <c r="G45" i="14"/>
  <c r="J45" i="14" s="1"/>
  <c r="I45" i="14"/>
  <c r="C48" i="12"/>
  <c r="F47" i="12"/>
  <c r="H47" i="12" s="1"/>
  <c r="E47" i="12"/>
  <c r="E44" i="19"/>
  <c r="C45" i="19"/>
  <c r="F44" i="19"/>
  <c r="H44" i="19" s="1"/>
  <c r="E45" i="21"/>
  <c r="F45" i="21"/>
  <c r="H45" i="21" s="1"/>
  <c r="C46" i="21"/>
  <c r="I47" i="16"/>
  <c r="G47" i="16"/>
  <c r="J47" i="16" s="1"/>
  <c r="D48" i="16"/>
  <c r="C45" i="20"/>
  <c r="E44" i="20"/>
  <c r="F44" i="20"/>
  <c r="H44" i="20" s="1"/>
  <c r="D47" i="18"/>
  <c r="I46" i="18"/>
  <c r="G46" i="18"/>
  <c r="J46" i="18" s="1"/>
  <c r="C45" i="2"/>
  <c r="E44" i="2"/>
  <c r="F44" i="2"/>
  <c r="H44" i="2" s="1"/>
  <c r="C46" i="17"/>
  <c r="F45" i="17"/>
  <c r="H45" i="17" s="1"/>
  <c r="E45" i="17"/>
  <c r="D45" i="15"/>
  <c r="I44" i="15"/>
  <c r="G44" i="15"/>
  <c r="J44" i="15" s="1"/>
  <c r="G45" i="12" l="1"/>
  <c r="J45" i="12" s="1"/>
  <c r="D46" i="12"/>
  <c r="I45" i="12"/>
  <c r="G48" i="10"/>
  <c r="J48" i="10" s="1"/>
  <c r="I48" i="10"/>
  <c r="D49" i="10"/>
  <c r="I47" i="22"/>
  <c r="G47" i="22"/>
  <c r="J47" i="22" s="1"/>
  <c r="D48" i="22"/>
  <c r="I46" i="21"/>
  <c r="G46" i="21"/>
  <c r="J46" i="21" s="1"/>
  <c r="D47" i="21"/>
  <c r="F45" i="19"/>
  <c r="H45" i="19" s="1"/>
  <c r="E45" i="19"/>
  <c r="C46" i="19"/>
  <c r="I46" i="11"/>
  <c r="G46" i="11"/>
  <c r="J46" i="11" s="1"/>
  <c r="D47" i="11"/>
  <c r="F47" i="14"/>
  <c r="H47" i="14" s="1"/>
  <c r="E47" i="14"/>
  <c r="C48" i="14"/>
  <c r="F46" i="10"/>
  <c r="H46" i="10" s="1"/>
  <c r="C47" i="10"/>
  <c r="E46" i="10"/>
  <c r="I45" i="15"/>
  <c r="G45" i="15"/>
  <c r="J45" i="15" s="1"/>
  <c r="D46" i="15"/>
  <c r="D49" i="16"/>
  <c r="G48" i="16"/>
  <c r="J48" i="16" s="1"/>
  <c r="I48" i="16"/>
  <c r="E47" i="11"/>
  <c r="F47" i="11"/>
  <c r="H47" i="11" s="1"/>
  <c r="C48" i="11"/>
  <c r="D48" i="18"/>
  <c r="I47" i="18"/>
  <c r="G47" i="18"/>
  <c r="J47" i="18" s="1"/>
  <c r="I45" i="20"/>
  <c r="D46" i="20"/>
  <c r="G45" i="20"/>
  <c r="J45" i="20" s="1"/>
  <c r="C49" i="12"/>
  <c r="F48" i="12"/>
  <c r="H48" i="12" s="1"/>
  <c r="E48" i="12"/>
  <c r="C46" i="15"/>
  <c r="E45" i="15"/>
  <c r="F45" i="15"/>
  <c r="H45" i="15" s="1"/>
  <c r="E46" i="18"/>
  <c r="C47" i="18"/>
  <c r="F46" i="18"/>
  <c r="H46" i="18" s="1"/>
  <c r="C47" i="16"/>
  <c r="F46" i="16"/>
  <c r="H46" i="16" s="1"/>
  <c r="E46" i="16"/>
  <c r="E46" i="22"/>
  <c r="F46" i="22"/>
  <c r="H46" i="22" s="1"/>
  <c r="C47" i="22"/>
  <c r="D46" i="2"/>
  <c r="I45" i="2"/>
  <c r="G45" i="2"/>
  <c r="J45" i="2" s="1"/>
  <c r="C47" i="13"/>
  <c r="F46" i="13"/>
  <c r="H46" i="13" s="1"/>
  <c r="E46" i="13"/>
  <c r="C47" i="17"/>
  <c r="F46" i="17"/>
  <c r="H46" i="17" s="1"/>
  <c r="E46" i="17"/>
  <c r="F46" i="21"/>
  <c r="H46" i="21" s="1"/>
  <c r="E46" i="21"/>
  <c r="C47" i="21"/>
  <c r="E45" i="20"/>
  <c r="F45" i="20"/>
  <c r="H45" i="20" s="1"/>
  <c r="C46" i="20"/>
  <c r="C46" i="2"/>
  <c r="E45" i="2"/>
  <c r="F45" i="2"/>
  <c r="H45" i="2" s="1"/>
  <c r="D47" i="14"/>
  <c r="G46" i="14"/>
  <c r="J46" i="14" s="1"/>
  <c r="I46" i="14"/>
  <c r="I45" i="19"/>
  <c r="D46" i="19"/>
  <c r="G45" i="19"/>
  <c r="J45" i="19" s="1"/>
  <c r="I46" i="13"/>
  <c r="G46" i="13"/>
  <c r="J46" i="13" s="1"/>
  <c r="D47" i="13"/>
  <c r="I47" i="17"/>
  <c r="D48" i="17"/>
  <c r="G47" i="17"/>
  <c r="J47" i="17" s="1"/>
  <c r="D47" i="12" l="1"/>
  <c r="G46" i="12"/>
  <c r="J46" i="12" s="1"/>
  <c r="I46" i="12"/>
  <c r="D50" i="10"/>
  <c r="G49" i="10"/>
  <c r="J49" i="10" s="1"/>
  <c r="I49" i="10"/>
  <c r="D47" i="19"/>
  <c r="G46" i="19"/>
  <c r="J46" i="19" s="1"/>
  <c r="I46" i="19"/>
  <c r="F46" i="19"/>
  <c r="H46" i="19" s="1"/>
  <c r="C47" i="19"/>
  <c r="E46" i="19"/>
  <c r="E46" i="15"/>
  <c r="F46" i="15"/>
  <c r="H46" i="15" s="1"/>
  <c r="C47" i="15"/>
  <c r="D47" i="15"/>
  <c r="G46" i="15"/>
  <c r="J46" i="15" s="1"/>
  <c r="I46" i="15"/>
  <c r="E49" i="12"/>
  <c r="F49" i="12"/>
  <c r="H49" i="12" s="1"/>
  <c r="C50" i="12"/>
  <c r="E47" i="21"/>
  <c r="C48" i="21"/>
  <c r="F47" i="21"/>
  <c r="H47" i="21" s="1"/>
  <c r="F47" i="13"/>
  <c r="H47" i="13" s="1"/>
  <c r="E47" i="13"/>
  <c r="C48" i="13"/>
  <c r="D49" i="18"/>
  <c r="G48" i="18"/>
  <c r="J48" i="18" s="1"/>
  <c r="I48" i="18"/>
  <c r="I47" i="11"/>
  <c r="G47" i="11"/>
  <c r="J47" i="11" s="1"/>
  <c r="D48" i="11"/>
  <c r="F46" i="2"/>
  <c r="H46" i="2" s="1"/>
  <c r="E46" i="2"/>
  <c r="C47" i="2"/>
  <c r="F47" i="16"/>
  <c r="H47" i="16" s="1"/>
  <c r="E47" i="16"/>
  <c r="C48" i="16"/>
  <c r="E48" i="11"/>
  <c r="C49" i="11"/>
  <c r="F48" i="11"/>
  <c r="H48" i="11" s="1"/>
  <c r="I47" i="21"/>
  <c r="D48" i="21"/>
  <c r="G47" i="21"/>
  <c r="J47" i="21" s="1"/>
  <c r="D49" i="22"/>
  <c r="I48" i="22"/>
  <c r="G48" i="22"/>
  <c r="J48" i="22" s="1"/>
  <c r="E46" i="20"/>
  <c r="F46" i="20"/>
  <c r="H46" i="20" s="1"/>
  <c r="C47" i="20"/>
  <c r="C48" i="18"/>
  <c r="E47" i="18"/>
  <c r="F47" i="18"/>
  <c r="H47" i="18" s="1"/>
  <c r="C49" i="14"/>
  <c r="E48" i="14"/>
  <c r="F48" i="14"/>
  <c r="H48" i="14" s="1"/>
  <c r="G46" i="2"/>
  <c r="J46" i="2" s="1"/>
  <c r="I46" i="2"/>
  <c r="D47" i="2"/>
  <c r="C48" i="10"/>
  <c r="E47" i="10"/>
  <c r="F47" i="10"/>
  <c r="H47" i="10" s="1"/>
  <c r="I48" i="17"/>
  <c r="D49" i="17"/>
  <c r="G48" i="17"/>
  <c r="J48" i="17" s="1"/>
  <c r="E47" i="22"/>
  <c r="C48" i="22"/>
  <c r="F47" i="22"/>
  <c r="H47" i="22" s="1"/>
  <c r="G46" i="20"/>
  <c r="J46" i="20" s="1"/>
  <c r="I46" i="20"/>
  <c r="D47" i="20"/>
  <c r="E47" i="17"/>
  <c r="C48" i="17"/>
  <c r="F47" i="17"/>
  <c r="H47" i="17" s="1"/>
  <c r="I47" i="13"/>
  <c r="D48" i="13"/>
  <c r="G47" i="13"/>
  <c r="J47" i="13" s="1"/>
  <c r="D48" i="14"/>
  <c r="I47" i="14"/>
  <c r="G47" i="14"/>
  <c r="J47" i="14" s="1"/>
  <c r="G49" i="16"/>
  <c r="J49" i="16" s="1"/>
  <c r="D50" i="16"/>
  <c r="I49" i="16"/>
  <c r="D51" i="10" l="1"/>
  <c r="I50" i="10"/>
  <c r="G50" i="10"/>
  <c r="J50" i="10" s="1"/>
  <c r="D48" i="12"/>
  <c r="G47" i="12"/>
  <c r="J47" i="12" s="1"/>
  <c r="I47" i="12"/>
  <c r="I47" i="15"/>
  <c r="G47" i="15"/>
  <c r="J47" i="15" s="1"/>
  <c r="D48" i="15"/>
  <c r="C49" i="18"/>
  <c r="E48" i="18"/>
  <c r="F48" i="18"/>
  <c r="H48" i="18" s="1"/>
  <c r="D48" i="20"/>
  <c r="G47" i="20"/>
  <c r="J47" i="20" s="1"/>
  <c r="I47" i="20"/>
  <c r="C49" i="13"/>
  <c r="F48" i="13"/>
  <c r="H48" i="13" s="1"/>
  <c r="E48" i="13"/>
  <c r="D49" i="13"/>
  <c r="G48" i="13"/>
  <c r="J48" i="13" s="1"/>
  <c r="I48" i="13"/>
  <c r="E48" i="10"/>
  <c r="F48" i="10"/>
  <c r="H48" i="10" s="1"/>
  <c r="C49" i="10"/>
  <c r="I48" i="14"/>
  <c r="G48" i="14"/>
  <c r="J48" i="14" s="1"/>
  <c r="D49" i="14"/>
  <c r="C50" i="14"/>
  <c r="F49" i="14"/>
  <c r="H49" i="14" s="1"/>
  <c r="E49" i="14"/>
  <c r="E48" i="16"/>
  <c r="C49" i="16"/>
  <c r="F48" i="16"/>
  <c r="H48" i="16" s="1"/>
  <c r="D50" i="22"/>
  <c r="I49" i="22"/>
  <c r="G49" i="22"/>
  <c r="J49" i="22" s="1"/>
  <c r="I48" i="11"/>
  <c r="G48" i="11"/>
  <c r="J48" i="11" s="1"/>
  <c r="D49" i="11"/>
  <c r="F47" i="19"/>
  <c r="H47" i="19" s="1"/>
  <c r="E47" i="19"/>
  <c r="C48" i="19"/>
  <c r="I48" i="21"/>
  <c r="G48" i="21"/>
  <c r="J48" i="21" s="1"/>
  <c r="D49" i="21"/>
  <c r="E48" i="21"/>
  <c r="F48" i="21"/>
  <c r="H48" i="21" s="1"/>
  <c r="C49" i="21"/>
  <c r="C48" i="20"/>
  <c r="E47" i="20"/>
  <c r="F47" i="20"/>
  <c r="H47" i="20" s="1"/>
  <c r="E50" i="12"/>
  <c r="C51" i="12"/>
  <c r="F50" i="12"/>
  <c r="H50" i="12" s="1"/>
  <c r="E48" i="22"/>
  <c r="C49" i="22"/>
  <c r="F48" i="22"/>
  <c r="H48" i="22" s="1"/>
  <c r="G47" i="2"/>
  <c r="J47" i="2" s="1"/>
  <c r="I47" i="2"/>
  <c r="D48" i="2"/>
  <c r="F47" i="2"/>
  <c r="H47" i="2" s="1"/>
  <c r="C48" i="2"/>
  <c r="E47" i="2"/>
  <c r="E47" i="15"/>
  <c r="F47" i="15"/>
  <c r="H47" i="15" s="1"/>
  <c r="C48" i="15"/>
  <c r="G50" i="16"/>
  <c r="J50" i="16" s="1"/>
  <c r="D51" i="16"/>
  <c r="I50" i="16"/>
  <c r="E48" i="17"/>
  <c r="F48" i="17"/>
  <c r="H48" i="17" s="1"/>
  <c r="C49" i="17"/>
  <c r="I49" i="17"/>
  <c r="D50" i="17"/>
  <c r="G49" i="17"/>
  <c r="J49" i="17" s="1"/>
  <c r="C50" i="11"/>
  <c r="F49" i="11"/>
  <c r="H49" i="11" s="1"/>
  <c r="E49" i="11"/>
  <c r="I49" i="18"/>
  <c r="D50" i="18"/>
  <c r="G49" i="18"/>
  <c r="J49" i="18" s="1"/>
  <c r="D48" i="19"/>
  <c r="G47" i="19"/>
  <c r="J47" i="19" s="1"/>
  <c r="I47" i="19"/>
  <c r="D49" i="12" l="1"/>
  <c r="G48" i="12"/>
  <c r="J48" i="12" s="1"/>
  <c r="I48" i="12"/>
  <c r="G51" i="10"/>
  <c r="J51" i="10" s="1"/>
  <c r="D52" i="10"/>
  <c r="I51" i="10"/>
  <c r="E49" i="16"/>
  <c r="F49" i="16"/>
  <c r="H49" i="16" s="1"/>
  <c r="C50" i="16"/>
  <c r="I49" i="11"/>
  <c r="D50" i="11"/>
  <c r="G49" i="11"/>
  <c r="J49" i="11" s="1"/>
  <c r="C50" i="18"/>
  <c r="E49" i="18"/>
  <c r="F49" i="18"/>
  <c r="H49" i="18" s="1"/>
  <c r="I49" i="14"/>
  <c r="D50" i="14"/>
  <c r="G49" i="14"/>
  <c r="J49" i="14" s="1"/>
  <c r="D50" i="13"/>
  <c r="I49" i="13"/>
  <c r="G49" i="13"/>
  <c r="J49" i="13" s="1"/>
  <c r="I50" i="17"/>
  <c r="G50" i="17"/>
  <c r="J50" i="17" s="1"/>
  <c r="D51" i="17"/>
  <c r="C49" i="15"/>
  <c r="E48" i="15"/>
  <c r="F48" i="15"/>
  <c r="H48" i="15" s="1"/>
  <c r="C49" i="19"/>
  <c r="E48" i="19"/>
  <c r="F48" i="19"/>
  <c r="H48" i="19" s="1"/>
  <c r="D51" i="22"/>
  <c r="I50" i="22"/>
  <c r="G50" i="22"/>
  <c r="J50" i="22" s="1"/>
  <c r="D49" i="20"/>
  <c r="G48" i="20"/>
  <c r="J48" i="20" s="1"/>
  <c r="I48" i="20"/>
  <c r="C49" i="20"/>
  <c r="F48" i="20"/>
  <c r="H48" i="20" s="1"/>
  <c r="E48" i="20"/>
  <c r="I48" i="15"/>
  <c r="D49" i="15"/>
  <c r="G48" i="15"/>
  <c r="J48" i="15" s="1"/>
  <c r="I50" i="18"/>
  <c r="G50" i="18"/>
  <c r="J50" i="18" s="1"/>
  <c r="D51" i="18"/>
  <c r="E49" i="17"/>
  <c r="C50" i="17"/>
  <c r="F49" i="17"/>
  <c r="H49" i="17" s="1"/>
  <c r="E49" i="22"/>
  <c r="F49" i="22"/>
  <c r="H49" i="22" s="1"/>
  <c r="C50" i="22"/>
  <c r="C50" i="21"/>
  <c r="F49" i="21"/>
  <c r="H49" i="21" s="1"/>
  <c r="E49" i="21"/>
  <c r="F49" i="13"/>
  <c r="H49" i="13" s="1"/>
  <c r="E49" i="13"/>
  <c r="C50" i="13"/>
  <c r="E51" i="12"/>
  <c r="C52" i="12"/>
  <c r="F51" i="12"/>
  <c r="H51" i="12" s="1"/>
  <c r="D50" i="21"/>
  <c r="G49" i="21"/>
  <c r="J49" i="21" s="1"/>
  <c r="I49" i="21"/>
  <c r="F49" i="10"/>
  <c r="H49" i="10" s="1"/>
  <c r="C50" i="10"/>
  <c r="E49" i="10"/>
  <c r="D49" i="19"/>
  <c r="G48" i="19"/>
  <c r="J48" i="19" s="1"/>
  <c r="I48" i="19"/>
  <c r="E48" i="2"/>
  <c r="F48" i="2"/>
  <c r="H48" i="2" s="1"/>
  <c r="C49" i="2"/>
  <c r="C51" i="11"/>
  <c r="F50" i="11"/>
  <c r="H50" i="11" s="1"/>
  <c r="E50" i="11"/>
  <c r="G51" i="16"/>
  <c r="J51" i="16" s="1"/>
  <c r="I51" i="16"/>
  <c r="D52" i="16"/>
  <c r="I48" i="2"/>
  <c r="D49" i="2"/>
  <c r="G48" i="2"/>
  <c r="J48" i="2" s="1"/>
  <c r="C51" i="14"/>
  <c r="F50" i="14"/>
  <c r="H50" i="14" s="1"/>
  <c r="E50" i="14"/>
  <c r="D53" i="10" l="1"/>
  <c r="G52" i="10"/>
  <c r="J52" i="10" s="1"/>
  <c r="I52" i="10"/>
  <c r="D50" i="12"/>
  <c r="G49" i="12"/>
  <c r="J49" i="12" s="1"/>
  <c r="I49" i="12"/>
  <c r="C53" i="12"/>
  <c r="F52" i="12"/>
  <c r="H52" i="12" s="1"/>
  <c r="E52" i="12"/>
  <c r="C51" i="22"/>
  <c r="F50" i="22"/>
  <c r="H50" i="22" s="1"/>
  <c r="E50" i="22"/>
  <c r="G50" i="11"/>
  <c r="J50" i="11" s="1"/>
  <c r="I50" i="11"/>
  <c r="D51" i="11"/>
  <c r="C51" i="10"/>
  <c r="F50" i="10"/>
  <c r="H50" i="10" s="1"/>
  <c r="E50" i="10"/>
  <c r="I52" i="16"/>
  <c r="G52" i="16"/>
  <c r="J52" i="16" s="1"/>
  <c r="D53" i="16"/>
  <c r="D51" i="21"/>
  <c r="I50" i="21"/>
  <c r="G50" i="21"/>
  <c r="J50" i="21" s="1"/>
  <c r="I51" i="18"/>
  <c r="G51" i="18"/>
  <c r="J51" i="18" s="1"/>
  <c r="D52" i="18"/>
  <c r="E49" i="20"/>
  <c r="C50" i="20"/>
  <c r="F49" i="20"/>
  <c r="H49" i="20" s="1"/>
  <c r="C51" i="18"/>
  <c r="E50" i="18"/>
  <c r="F50" i="18"/>
  <c r="H50" i="18" s="1"/>
  <c r="F50" i="21"/>
  <c r="H50" i="21" s="1"/>
  <c r="C51" i="21"/>
  <c r="E50" i="21"/>
  <c r="C50" i="19"/>
  <c r="F49" i="19"/>
  <c r="H49" i="19" s="1"/>
  <c r="E49" i="19"/>
  <c r="F50" i="16"/>
  <c r="H50" i="16" s="1"/>
  <c r="C51" i="16"/>
  <c r="E50" i="16"/>
  <c r="I49" i="20"/>
  <c r="G49" i="20"/>
  <c r="J49" i="20" s="1"/>
  <c r="D50" i="20"/>
  <c r="C52" i="11"/>
  <c r="E51" i="11"/>
  <c r="F51" i="11"/>
  <c r="H51" i="11" s="1"/>
  <c r="I50" i="14"/>
  <c r="G50" i="14"/>
  <c r="J50" i="14" s="1"/>
  <c r="D51" i="14"/>
  <c r="I49" i="2"/>
  <c r="G49" i="2"/>
  <c r="J49" i="2" s="1"/>
  <c r="D50" i="2"/>
  <c r="C50" i="2"/>
  <c r="F49" i="2"/>
  <c r="H49" i="2" s="1"/>
  <c r="E49" i="2"/>
  <c r="I51" i="17"/>
  <c r="D52" i="17"/>
  <c r="G51" i="17"/>
  <c r="J51" i="17" s="1"/>
  <c r="G49" i="19"/>
  <c r="J49" i="19" s="1"/>
  <c r="D50" i="19"/>
  <c r="I49" i="19"/>
  <c r="G50" i="13"/>
  <c r="J50" i="13" s="1"/>
  <c r="D51" i="13"/>
  <c r="I50" i="13"/>
  <c r="E51" i="14"/>
  <c r="F51" i="14"/>
  <c r="H51" i="14" s="1"/>
  <c r="C52" i="14"/>
  <c r="C51" i="13"/>
  <c r="F50" i="13"/>
  <c r="H50" i="13" s="1"/>
  <c r="E50" i="13"/>
  <c r="G49" i="15"/>
  <c r="J49" i="15" s="1"/>
  <c r="I49" i="15"/>
  <c r="D50" i="15"/>
  <c r="C50" i="15"/>
  <c r="E49" i="15"/>
  <c r="F49" i="15"/>
  <c r="H49" i="15" s="1"/>
  <c r="C51" i="17"/>
  <c r="F50" i="17"/>
  <c r="H50" i="17" s="1"/>
  <c r="E50" i="17"/>
  <c r="G51" i="22"/>
  <c r="J51" i="22" s="1"/>
  <c r="I51" i="22"/>
  <c r="D52" i="22"/>
  <c r="G50" i="12" l="1"/>
  <c r="J50" i="12" s="1"/>
  <c r="D51" i="12"/>
  <c r="I50" i="12"/>
  <c r="D54" i="10"/>
  <c r="G53" i="10"/>
  <c r="J53" i="10" s="1"/>
  <c r="I53" i="10"/>
  <c r="I52" i="22"/>
  <c r="G52" i="22"/>
  <c r="J52" i="22" s="1"/>
  <c r="D53" i="22"/>
  <c r="F51" i="18"/>
  <c r="H51" i="18" s="1"/>
  <c r="E51" i="18"/>
  <c r="C52" i="18"/>
  <c r="D53" i="18"/>
  <c r="I52" i="18"/>
  <c r="G52" i="18"/>
  <c r="J52" i="18" s="1"/>
  <c r="C52" i="17"/>
  <c r="E51" i="17"/>
  <c r="F51" i="17"/>
  <c r="H51" i="17" s="1"/>
  <c r="E50" i="2"/>
  <c r="F50" i="2"/>
  <c r="H50" i="2" s="1"/>
  <c r="C51" i="2"/>
  <c r="E51" i="13"/>
  <c r="C52" i="13"/>
  <c r="F51" i="13"/>
  <c r="H51" i="13" s="1"/>
  <c r="D51" i="19"/>
  <c r="G50" i="19"/>
  <c r="J50" i="19" s="1"/>
  <c r="I50" i="19"/>
  <c r="I50" i="2"/>
  <c r="G50" i="2"/>
  <c r="J50" i="2" s="1"/>
  <c r="D51" i="2"/>
  <c r="C53" i="11"/>
  <c r="F52" i="11"/>
  <c r="H52" i="11" s="1"/>
  <c r="E52" i="11"/>
  <c r="E52" i="14"/>
  <c r="F52" i="14"/>
  <c r="H52" i="14" s="1"/>
  <c r="C53" i="14"/>
  <c r="D51" i="20"/>
  <c r="G50" i="20"/>
  <c r="J50" i="20" s="1"/>
  <c r="I50" i="20"/>
  <c r="E50" i="15"/>
  <c r="F50" i="15"/>
  <c r="H50" i="15" s="1"/>
  <c r="C51" i="15"/>
  <c r="C52" i="22"/>
  <c r="F51" i="22"/>
  <c r="H51" i="22" s="1"/>
  <c r="E51" i="22"/>
  <c r="I51" i="14"/>
  <c r="G51" i="14"/>
  <c r="J51" i="14" s="1"/>
  <c r="D52" i="14"/>
  <c r="C51" i="20"/>
  <c r="F50" i="20"/>
  <c r="H50" i="20" s="1"/>
  <c r="E50" i="20"/>
  <c r="I53" i="16"/>
  <c r="D54" i="16"/>
  <c r="G53" i="16"/>
  <c r="J53" i="16" s="1"/>
  <c r="C51" i="19"/>
  <c r="F50" i="19"/>
  <c r="H50" i="19" s="1"/>
  <c r="E50" i="19"/>
  <c r="C52" i="10"/>
  <c r="F51" i="10"/>
  <c r="H51" i="10" s="1"/>
  <c r="E51" i="10"/>
  <c r="D51" i="15"/>
  <c r="G50" i="15"/>
  <c r="J50" i="15" s="1"/>
  <c r="I50" i="15"/>
  <c r="G52" i="17"/>
  <c r="J52" i="17" s="1"/>
  <c r="I52" i="17"/>
  <c r="D53" i="17"/>
  <c r="F51" i="21"/>
  <c r="H51" i="21" s="1"/>
  <c r="C52" i="21"/>
  <c r="E51" i="21"/>
  <c r="I51" i="21"/>
  <c r="G51" i="21"/>
  <c r="J51" i="21" s="1"/>
  <c r="D52" i="21"/>
  <c r="D52" i="13"/>
  <c r="G51" i="13"/>
  <c r="J51" i="13" s="1"/>
  <c r="I51" i="13"/>
  <c r="E51" i="16"/>
  <c r="F51" i="16"/>
  <c r="H51" i="16" s="1"/>
  <c r="C52" i="16"/>
  <c r="D52" i="11"/>
  <c r="G51" i="11"/>
  <c r="J51" i="11" s="1"/>
  <c r="I51" i="11"/>
  <c r="E53" i="12"/>
  <c r="F53" i="12"/>
  <c r="H53" i="12" s="1"/>
  <c r="C54" i="12"/>
  <c r="I54" i="10" l="1"/>
  <c r="G54" i="10"/>
  <c r="J54" i="10" s="1"/>
  <c r="D55" i="10"/>
  <c r="I51" i="12"/>
  <c r="D52" i="12"/>
  <c r="G51" i="12"/>
  <c r="J51" i="12" s="1"/>
  <c r="E52" i="22"/>
  <c r="F52" i="22"/>
  <c r="H52" i="22" s="1"/>
  <c r="C53" i="22"/>
  <c r="E54" i="12"/>
  <c r="C55" i="12"/>
  <c r="F54" i="12"/>
  <c r="H54" i="12" s="1"/>
  <c r="I51" i="2"/>
  <c r="G51" i="2"/>
  <c r="J51" i="2" s="1"/>
  <c r="D52" i="2"/>
  <c r="E51" i="15"/>
  <c r="C52" i="15"/>
  <c r="F51" i="15"/>
  <c r="H51" i="15" s="1"/>
  <c r="I52" i="11"/>
  <c r="D53" i="11"/>
  <c r="G52" i="11"/>
  <c r="J52" i="11" s="1"/>
  <c r="G53" i="17"/>
  <c r="J53" i="17" s="1"/>
  <c r="I53" i="17"/>
  <c r="D54" i="17"/>
  <c r="D55" i="16"/>
  <c r="I54" i="16"/>
  <c r="G54" i="16"/>
  <c r="J54" i="16" s="1"/>
  <c r="G51" i="20"/>
  <c r="J51" i="20" s="1"/>
  <c r="D52" i="20"/>
  <c r="I51" i="20"/>
  <c r="E51" i="2"/>
  <c r="F51" i="2"/>
  <c r="H51" i="2" s="1"/>
  <c r="C52" i="2"/>
  <c r="D54" i="18"/>
  <c r="I53" i="18"/>
  <c r="G53" i="18"/>
  <c r="J53" i="18" s="1"/>
  <c r="G52" i="13"/>
  <c r="J52" i="13" s="1"/>
  <c r="D53" i="13"/>
  <c r="I52" i="13"/>
  <c r="C54" i="14"/>
  <c r="F53" i="14"/>
  <c r="H53" i="14" s="1"/>
  <c r="E53" i="14"/>
  <c r="E52" i="18"/>
  <c r="C53" i="18"/>
  <c r="F52" i="18"/>
  <c r="H52" i="18" s="1"/>
  <c r="D54" i="22"/>
  <c r="G53" i="22"/>
  <c r="J53" i="22" s="1"/>
  <c r="I53" i="22"/>
  <c r="F52" i="16"/>
  <c r="H52" i="16" s="1"/>
  <c r="C53" i="16"/>
  <c r="E52" i="16"/>
  <c r="D52" i="19"/>
  <c r="G51" i="19"/>
  <c r="J51" i="19" s="1"/>
  <c r="I51" i="19"/>
  <c r="D52" i="15"/>
  <c r="G51" i="15"/>
  <c r="J51" i="15" s="1"/>
  <c r="I51" i="15"/>
  <c r="I52" i="14"/>
  <c r="G52" i="14"/>
  <c r="J52" i="14" s="1"/>
  <c r="D53" i="14"/>
  <c r="C53" i="17"/>
  <c r="E52" i="17"/>
  <c r="F52" i="17"/>
  <c r="H52" i="17" s="1"/>
  <c r="D53" i="21"/>
  <c r="G52" i="21"/>
  <c r="J52" i="21" s="1"/>
  <c r="I52" i="21"/>
  <c r="F52" i="10"/>
  <c r="H52" i="10" s="1"/>
  <c r="E52" i="10"/>
  <c r="C53" i="10"/>
  <c r="E51" i="20"/>
  <c r="F51" i="20"/>
  <c r="H51" i="20" s="1"/>
  <c r="C52" i="20"/>
  <c r="C53" i="21"/>
  <c r="E52" i="21"/>
  <c r="F52" i="21"/>
  <c r="H52" i="21" s="1"/>
  <c r="E51" i="19"/>
  <c r="F51" i="19"/>
  <c r="H51" i="19" s="1"/>
  <c r="C52" i="19"/>
  <c r="E53" i="11"/>
  <c r="F53" i="11"/>
  <c r="H53" i="11" s="1"/>
  <c r="C54" i="11"/>
  <c r="C53" i="13"/>
  <c r="F52" i="13"/>
  <c r="H52" i="13" s="1"/>
  <c r="E52" i="13"/>
  <c r="G55" i="10" l="1"/>
  <c r="J55" i="10" s="1"/>
  <c r="D58" i="10"/>
  <c r="D56" i="10"/>
  <c r="I55" i="10"/>
  <c r="I52" i="12"/>
  <c r="G52" i="12"/>
  <c r="J52" i="12" s="1"/>
  <c r="D53" i="12"/>
  <c r="E54" i="14"/>
  <c r="C55" i="14"/>
  <c r="F54" i="14"/>
  <c r="H54" i="14" s="1"/>
  <c r="D53" i="15"/>
  <c r="G52" i="15"/>
  <c r="J52" i="15" s="1"/>
  <c r="I52" i="15"/>
  <c r="F52" i="20"/>
  <c r="H52" i="20" s="1"/>
  <c r="E52" i="20"/>
  <c r="C53" i="20"/>
  <c r="C54" i="16"/>
  <c r="E53" i="16"/>
  <c r="F53" i="16"/>
  <c r="H53" i="16" s="1"/>
  <c r="D53" i="20"/>
  <c r="G52" i="20"/>
  <c r="J52" i="20" s="1"/>
  <c r="I52" i="20"/>
  <c r="F52" i="19"/>
  <c r="H52" i="19" s="1"/>
  <c r="E52" i="19"/>
  <c r="C53" i="19"/>
  <c r="C54" i="21"/>
  <c r="F53" i="21"/>
  <c r="H53" i="21" s="1"/>
  <c r="E53" i="21"/>
  <c r="D54" i="11"/>
  <c r="I53" i="11"/>
  <c r="G53" i="11"/>
  <c r="J53" i="11" s="1"/>
  <c r="C54" i="22"/>
  <c r="F53" i="22"/>
  <c r="H53" i="22" s="1"/>
  <c r="E53" i="22"/>
  <c r="C56" i="12"/>
  <c r="F55" i="12"/>
  <c r="H55" i="12" s="1"/>
  <c r="E55" i="12"/>
  <c r="C58" i="12"/>
  <c r="G54" i="18"/>
  <c r="J54" i="18" s="1"/>
  <c r="D55" i="18"/>
  <c r="I54" i="18"/>
  <c r="D55" i="22"/>
  <c r="G54" i="22"/>
  <c r="J54" i="22" s="1"/>
  <c r="I54" i="22"/>
  <c r="I53" i="13"/>
  <c r="G53" i="13"/>
  <c r="J53" i="13" s="1"/>
  <c r="D54" i="13"/>
  <c r="E52" i="2"/>
  <c r="F52" i="2"/>
  <c r="H52" i="2" s="1"/>
  <c r="C53" i="2"/>
  <c r="C53" i="15"/>
  <c r="F52" i="15"/>
  <c r="H52" i="15" s="1"/>
  <c r="E52" i="15"/>
  <c r="C54" i="13"/>
  <c r="F53" i="13"/>
  <c r="H53" i="13" s="1"/>
  <c r="E53" i="13"/>
  <c r="E53" i="10"/>
  <c r="C54" i="10"/>
  <c r="F53" i="10"/>
  <c r="H53" i="10" s="1"/>
  <c r="E53" i="17"/>
  <c r="F53" i="17"/>
  <c r="H53" i="17" s="1"/>
  <c r="C54" i="17"/>
  <c r="D55" i="17"/>
  <c r="G54" i="17"/>
  <c r="J54" i="17" s="1"/>
  <c r="I54" i="17"/>
  <c r="G53" i="21"/>
  <c r="J53" i="21" s="1"/>
  <c r="I53" i="21"/>
  <c r="D54" i="21"/>
  <c r="D56" i="16"/>
  <c r="D58" i="16"/>
  <c r="G55" i="16"/>
  <c r="J55" i="16" s="1"/>
  <c r="I55" i="16"/>
  <c r="E54" i="11"/>
  <c r="C55" i="11"/>
  <c r="F54" i="11"/>
  <c r="H54" i="11" s="1"/>
  <c r="D54" i="14"/>
  <c r="G53" i="14"/>
  <c r="J53" i="14" s="1"/>
  <c r="I53" i="14"/>
  <c r="D53" i="19"/>
  <c r="G52" i="19"/>
  <c r="J52" i="19" s="1"/>
  <c r="I52" i="19"/>
  <c r="C54" i="18"/>
  <c r="E53" i="18"/>
  <c r="F53" i="18"/>
  <c r="H53" i="18" s="1"/>
  <c r="I52" i="2"/>
  <c r="D53" i="2"/>
  <c r="G52" i="2"/>
  <c r="J52" i="2" s="1"/>
  <c r="D54" i="12" l="1"/>
  <c r="I53" i="12"/>
  <c r="G53" i="12"/>
  <c r="J53" i="12" s="1"/>
  <c r="D57" i="10"/>
  <c r="G56" i="10"/>
  <c r="J56" i="10" s="1"/>
  <c r="I56" i="10"/>
  <c r="G58" i="10"/>
  <c r="J58" i="10" s="1"/>
  <c r="I58" i="10"/>
  <c r="G58" i="16"/>
  <c r="J58" i="16" s="1"/>
  <c r="I58" i="16"/>
  <c r="E53" i="19"/>
  <c r="F53" i="19"/>
  <c r="H53" i="19" s="1"/>
  <c r="C54" i="19"/>
  <c r="E54" i="22"/>
  <c r="C55" i="22"/>
  <c r="F54" i="22"/>
  <c r="H54" i="22" s="1"/>
  <c r="I53" i="15"/>
  <c r="G53" i="15"/>
  <c r="J53" i="15" s="1"/>
  <c r="D54" i="15"/>
  <c r="I54" i="14"/>
  <c r="D55" i="14"/>
  <c r="G54" i="14"/>
  <c r="J54" i="14" s="1"/>
  <c r="D54" i="20"/>
  <c r="G53" i="20"/>
  <c r="J53" i="20" s="1"/>
  <c r="I53" i="20"/>
  <c r="C57" i="12"/>
  <c r="F56" i="12"/>
  <c r="H56" i="12" s="1"/>
  <c r="E56" i="12"/>
  <c r="G53" i="19"/>
  <c r="J53" i="19" s="1"/>
  <c r="D54" i="19"/>
  <c r="I53" i="19"/>
  <c r="D56" i="17"/>
  <c r="I55" i="17"/>
  <c r="G55" i="17"/>
  <c r="J55" i="17" s="1"/>
  <c r="D58" i="17"/>
  <c r="D55" i="13"/>
  <c r="I54" i="13"/>
  <c r="G54" i="13"/>
  <c r="J54" i="13" s="1"/>
  <c r="F54" i="21"/>
  <c r="H54" i="21" s="1"/>
  <c r="E54" i="21"/>
  <c r="C55" i="21"/>
  <c r="D54" i="2"/>
  <c r="I53" i="2"/>
  <c r="G53" i="2"/>
  <c r="J53" i="2" s="1"/>
  <c r="G56" i="16"/>
  <c r="J56" i="16" s="1"/>
  <c r="D57" i="16"/>
  <c r="I56" i="16"/>
  <c r="C54" i="20"/>
  <c r="F53" i="20"/>
  <c r="H53" i="20" s="1"/>
  <c r="E53" i="20"/>
  <c r="D55" i="21"/>
  <c r="I54" i="21"/>
  <c r="G54" i="21"/>
  <c r="J54" i="21" s="1"/>
  <c r="C54" i="15"/>
  <c r="E53" i="15"/>
  <c r="F53" i="15"/>
  <c r="H53" i="15" s="1"/>
  <c r="F58" i="12"/>
  <c r="H58" i="12" s="1"/>
  <c r="E58" i="12"/>
  <c r="C58" i="14"/>
  <c r="E55" i="14"/>
  <c r="C56" i="14"/>
  <c r="F55" i="14"/>
  <c r="H55" i="14" s="1"/>
  <c r="F54" i="17"/>
  <c r="H54" i="17" s="1"/>
  <c r="E54" i="17"/>
  <c r="C55" i="17"/>
  <c r="F54" i="13"/>
  <c r="H54" i="13" s="1"/>
  <c r="C55" i="13"/>
  <c r="E54" i="13"/>
  <c r="C55" i="16"/>
  <c r="F54" i="16"/>
  <c r="H54" i="16" s="1"/>
  <c r="E54" i="16"/>
  <c r="D58" i="18"/>
  <c r="D56" i="18"/>
  <c r="G55" i="18"/>
  <c r="J55" i="18" s="1"/>
  <c r="I55" i="18"/>
  <c r="F54" i="18"/>
  <c r="H54" i="18" s="1"/>
  <c r="E54" i="18"/>
  <c r="C55" i="18"/>
  <c r="C58" i="11"/>
  <c r="F55" i="11"/>
  <c r="H55" i="11" s="1"/>
  <c r="E55" i="11"/>
  <c r="C56" i="11"/>
  <c r="C55" i="10"/>
  <c r="F54" i="10"/>
  <c r="H54" i="10" s="1"/>
  <c r="E54" i="10"/>
  <c r="E53" i="2"/>
  <c r="F53" i="2"/>
  <c r="H53" i="2" s="1"/>
  <c r="C54" i="2"/>
  <c r="I55" i="22"/>
  <c r="D56" i="22"/>
  <c r="G55" i="22"/>
  <c r="J55" i="22" s="1"/>
  <c r="D58" i="22"/>
  <c r="I54" i="11"/>
  <c r="G54" i="11"/>
  <c r="J54" i="11" s="1"/>
  <c r="D55" i="11"/>
  <c r="G57" i="10" l="1"/>
  <c r="J57" i="10" s="1"/>
  <c r="I57" i="10"/>
  <c r="D59" i="10"/>
  <c r="D55" i="12"/>
  <c r="G54" i="12"/>
  <c r="J54" i="12" s="1"/>
  <c r="I54" i="12"/>
  <c r="I57" i="16"/>
  <c r="G57" i="16"/>
  <c r="J57" i="16" s="1"/>
  <c r="D59" i="16"/>
  <c r="C55" i="19"/>
  <c r="F54" i="19"/>
  <c r="H54" i="19" s="1"/>
  <c r="E54" i="19"/>
  <c r="E55" i="16"/>
  <c r="F55" i="16"/>
  <c r="H55" i="16" s="1"/>
  <c r="C56" i="16"/>
  <c r="C58" i="16"/>
  <c r="C57" i="14"/>
  <c r="F56" i="14"/>
  <c r="H56" i="14" s="1"/>
  <c r="E56" i="14"/>
  <c r="G58" i="22"/>
  <c r="J58" i="22" s="1"/>
  <c r="I58" i="22"/>
  <c r="I56" i="18"/>
  <c r="G56" i="18"/>
  <c r="J56" i="18" s="1"/>
  <c r="D57" i="18"/>
  <c r="F55" i="17"/>
  <c r="H55" i="17" s="1"/>
  <c r="C56" i="17"/>
  <c r="E55" i="17"/>
  <c r="C58" i="17"/>
  <c r="E55" i="21"/>
  <c r="C58" i="21"/>
  <c r="C56" i="21"/>
  <c r="F55" i="21"/>
  <c r="H55" i="21" s="1"/>
  <c r="C58" i="18"/>
  <c r="F55" i="18"/>
  <c r="H55" i="18" s="1"/>
  <c r="C56" i="18"/>
  <c r="E55" i="18"/>
  <c r="F54" i="15"/>
  <c r="H54" i="15" s="1"/>
  <c r="C55" i="15"/>
  <c r="E54" i="15"/>
  <c r="D58" i="14"/>
  <c r="I55" i="14"/>
  <c r="D56" i="14"/>
  <c r="G55" i="14"/>
  <c r="J55" i="14" s="1"/>
  <c r="E54" i="2"/>
  <c r="F54" i="2"/>
  <c r="H54" i="2" s="1"/>
  <c r="C55" i="2"/>
  <c r="G58" i="18"/>
  <c r="J58" i="18" s="1"/>
  <c r="I58" i="18"/>
  <c r="C55" i="20"/>
  <c r="E54" i="20"/>
  <c r="F54" i="20"/>
  <c r="H54" i="20" s="1"/>
  <c r="D56" i="13"/>
  <c r="D58" i="13"/>
  <c r="G55" i="13"/>
  <c r="J55" i="13" s="1"/>
  <c r="I55" i="13"/>
  <c r="I54" i="20"/>
  <c r="G54" i="20"/>
  <c r="J54" i="20" s="1"/>
  <c r="D55" i="20"/>
  <c r="C58" i="22"/>
  <c r="F55" i="22"/>
  <c r="H55" i="22" s="1"/>
  <c r="C56" i="22"/>
  <c r="E55" i="22"/>
  <c r="D58" i="11"/>
  <c r="I55" i="11"/>
  <c r="G55" i="11"/>
  <c r="J55" i="11" s="1"/>
  <c r="D56" i="11"/>
  <c r="E58" i="11"/>
  <c r="F58" i="11"/>
  <c r="H58" i="11" s="1"/>
  <c r="G58" i="17"/>
  <c r="J58" i="17" s="1"/>
  <c r="I58" i="17"/>
  <c r="D57" i="17"/>
  <c r="G56" i="17"/>
  <c r="J56" i="17" s="1"/>
  <c r="I56" i="17"/>
  <c r="G54" i="15"/>
  <c r="J54" i="15" s="1"/>
  <c r="I54" i="15"/>
  <c r="D55" i="15"/>
  <c r="F55" i="10"/>
  <c r="H55" i="10" s="1"/>
  <c r="C56" i="10"/>
  <c r="E55" i="10"/>
  <c r="C58" i="10"/>
  <c r="C56" i="13"/>
  <c r="C58" i="13"/>
  <c r="F55" i="13"/>
  <c r="H55" i="13" s="1"/>
  <c r="E55" i="13"/>
  <c r="F58" i="14"/>
  <c r="H58" i="14" s="1"/>
  <c r="E58" i="14"/>
  <c r="D58" i="21"/>
  <c r="G55" i="21"/>
  <c r="J55" i="21" s="1"/>
  <c r="I55" i="21"/>
  <c r="D56" i="21"/>
  <c r="F57" i="12"/>
  <c r="H57" i="12" s="1"/>
  <c r="C59" i="12"/>
  <c r="E57" i="12"/>
  <c r="D57" i="22"/>
  <c r="G56" i="22"/>
  <c r="J56" i="22" s="1"/>
  <c r="I56" i="22"/>
  <c r="C57" i="11"/>
  <c r="E56" i="11"/>
  <c r="F56" i="11"/>
  <c r="H56" i="11" s="1"/>
  <c r="D55" i="2"/>
  <c r="G54" i="2"/>
  <c r="J54" i="2" s="1"/>
  <c r="I54" i="2"/>
  <c r="I54" i="19"/>
  <c r="D55" i="19"/>
  <c r="G54" i="19"/>
  <c r="J54" i="19" s="1"/>
  <c r="I59" i="10" l="1"/>
  <c r="G59" i="10"/>
  <c r="J59" i="10" s="1"/>
  <c r="D60" i="10"/>
  <c r="D56" i="12"/>
  <c r="I55" i="12"/>
  <c r="G55" i="12"/>
  <c r="J55" i="12" s="1"/>
  <c r="D58" i="12"/>
  <c r="F56" i="18"/>
  <c r="H56" i="18" s="1"/>
  <c r="C57" i="18"/>
  <c r="E56" i="18"/>
  <c r="I58" i="21"/>
  <c r="G58" i="21"/>
  <c r="J58" i="21" s="1"/>
  <c r="I56" i="11"/>
  <c r="D57" i="11"/>
  <c r="G56" i="11"/>
  <c r="J56" i="11" s="1"/>
  <c r="D57" i="14"/>
  <c r="G56" i="14"/>
  <c r="J56" i="14" s="1"/>
  <c r="I56" i="14"/>
  <c r="C58" i="19"/>
  <c r="F55" i="19"/>
  <c r="H55" i="19" s="1"/>
  <c r="C56" i="19"/>
  <c r="E55" i="19"/>
  <c r="C56" i="2"/>
  <c r="E55" i="2"/>
  <c r="C58" i="2"/>
  <c r="F55" i="2"/>
  <c r="H55" i="2" s="1"/>
  <c r="F55" i="15"/>
  <c r="H55" i="15" s="1"/>
  <c r="C56" i="15"/>
  <c r="C58" i="15"/>
  <c r="E55" i="15"/>
  <c r="E58" i="21"/>
  <c r="F58" i="21"/>
  <c r="H58" i="21" s="1"/>
  <c r="F58" i="22"/>
  <c r="H58" i="22" s="1"/>
  <c r="E58" i="22"/>
  <c r="I57" i="22"/>
  <c r="D59" i="22"/>
  <c r="G57" i="22"/>
  <c r="J57" i="22" s="1"/>
  <c r="D57" i="21"/>
  <c r="I56" i="21"/>
  <c r="G56" i="21"/>
  <c r="J56" i="21" s="1"/>
  <c r="F58" i="13"/>
  <c r="H58" i="13" s="1"/>
  <c r="E58" i="13"/>
  <c r="E56" i="22"/>
  <c r="F56" i="22"/>
  <c r="H56" i="22" s="1"/>
  <c r="C57" i="22"/>
  <c r="G58" i="13"/>
  <c r="J58" i="13" s="1"/>
  <c r="I58" i="13"/>
  <c r="F56" i="13"/>
  <c r="H56" i="13" s="1"/>
  <c r="C57" i="13"/>
  <c r="E56" i="13"/>
  <c r="I56" i="13"/>
  <c r="D57" i="13"/>
  <c r="G56" i="13"/>
  <c r="J56" i="13" s="1"/>
  <c r="E58" i="17"/>
  <c r="F58" i="17"/>
  <c r="H58" i="17" s="1"/>
  <c r="I59" i="16"/>
  <c r="G59" i="16"/>
  <c r="J59" i="16" s="1"/>
  <c r="D60" i="16"/>
  <c r="I55" i="2"/>
  <c r="D58" i="2"/>
  <c r="G55" i="2"/>
  <c r="J55" i="2" s="1"/>
  <c r="D56" i="2"/>
  <c r="D58" i="20"/>
  <c r="G55" i="20"/>
  <c r="J55" i="20" s="1"/>
  <c r="D56" i="20"/>
  <c r="I55" i="20"/>
  <c r="E56" i="10"/>
  <c r="C57" i="10"/>
  <c r="F56" i="10"/>
  <c r="H56" i="10" s="1"/>
  <c r="E57" i="11"/>
  <c r="C59" i="11"/>
  <c r="F57" i="11"/>
  <c r="H57" i="11" s="1"/>
  <c r="G58" i="14"/>
  <c r="J58" i="14" s="1"/>
  <c r="I58" i="14"/>
  <c r="I57" i="18"/>
  <c r="G57" i="18"/>
  <c r="J57" i="18" s="1"/>
  <c r="D59" i="18"/>
  <c r="E58" i="16"/>
  <c r="F58" i="16"/>
  <c r="H58" i="16" s="1"/>
  <c r="C60" i="12"/>
  <c r="E59" i="12"/>
  <c r="F59" i="12"/>
  <c r="H59" i="12" s="1"/>
  <c r="F58" i="10"/>
  <c r="H58" i="10" s="1"/>
  <c r="E58" i="10"/>
  <c r="I57" i="17"/>
  <c r="G57" i="17"/>
  <c r="J57" i="17" s="1"/>
  <c r="D59" i="17"/>
  <c r="C57" i="17"/>
  <c r="F56" i="17"/>
  <c r="H56" i="17" s="1"/>
  <c r="E56" i="17"/>
  <c r="C56" i="20"/>
  <c r="F55" i="20"/>
  <c r="H55" i="20" s="1"/>
  <c r="C58" i="20"/>
  <c r="E55" i="20"/>
  <c r="E58" i="18"/>
  <c r="F58" i="18"/>
  <c r="H58" i="18" s="1"/>
  <c r="C59" i="14"/>
  <c r="E57" i="14"/>
  <c r="F57" i="14"/>
  <c r="H57" i="14" s="1"/>
  <c r="I55" i="19"/>
  <c r="G55" i="19"/>
  <c r="J55" i="19" s="1"/>
  <c r="D56" i="19"/>
  <c r="D58" i="19"/>
  <c r="G55" i="15"/>
  <c r="J55" i="15" s="1"/>
  <c r="D58" i="15"/>
  <c r="D56" i="15"/>
  <c r="I55" i="15"/>
  <c r="G58" i="11"/>
  <c r="J58" i="11" s="1"/>
  <c r="I58" i="11"/>
  <c r="E56" i="21"/>
  <c r="C57" i="21"/>
  <c r="F56" i="21"/>
  <c r="H56" i="21" s="1"/>
  <c r="E56" i="16"/>
  <c r="C57" i="16"/>
  <c r="F56" i="16"/>
  <c r="H56" i="16" s="1"/>
  <c r="D57" i="12" l="1"/>
  <c r="G56" i="12"/>
  <c r="J56" i="12" s="1"/>
  <c r="I56" i="12"/>
  <c r="I58" i="12"/>
  <c r="G58" i="12"/>
  <c r="J58" i="12" s="1"/>
  <c r="I60" i="10"/>
  <c r="D61" i="10"/>
  <c r="G60" i="10"/>
  <c r="J60" i="10" s="1"/>
  <c r="E58" i="19"/>
  <c r="F58" i="19"/>
  <c r="H58" i="19" s="1"/>
  <c r="I60" i="16"/>
  <c r="G60" i="16"/>
  <c r="J60" i="16" s="1"/>
  <c r="D61" i="16"/>
  <c r="I58" i="15"/>
  <c r="G58" i="15"/>
  <c r="J58" i="15" s="1"/>
  <c r="D60" i="17"/>
  <c r="I59" i="17"/>
  <c r="G59" i="17"/>
  <c r="J59" i="17" s="1"/>
  <c r="C60" i="11"/>
  <c r="F59" i="11"/>
  <c r="H59" i="11" s="1"/>
  <c r="E59" i="11"/>
  <c r="I58" i="20"/>
  <c r="G58" i="20"/>
  <c r="J58" i="20" s="1"/>
  <c r="E56" i="2"/>
  <c r="F56" i="2"/>
  <c r="H56" i="2" s="1"/>
  <c r="C57" i="2"/>
  <c r="G58" i="2"/>
  <c r="J58" i="2" s="1"/>
  <c r="I58" i="2"/>
  <c r="E56" i="15"/>
  <c r="F56" i="15"/>
  <c r="H56" i="15" s="1"/>
  <c r="C57" i="15"/>
  <c r="E56" i="20"/>
  <c r="F56" i="20"/>
  <c r="H56" i="20" s="1"/>
  <c r="C57" i="20"/>
  <c r="I56" i="2"/>
  <c r="G56" i="2"/>
  <c r="J56" i="2" s="1"/>
  <c r="D57" i="2"/>
  <c r="I57" i="21"/>
  <c r="D59" i="21"/>
  <c r="G57" i="21"/>
  <c r="J57" i="21" s="1"/>
  <c r="I57" i="11"/>
  <c r="D59" i="11"/>
  <c r="G57" i="11"/>
  <c r="J57" i="11" s="1"/>
  <c r="C59" i="21"/>
  <c r="F57" i="21"/>
  <c r="H57" i="21" s="1"/>
  <c r="E57" i="21"/>
  <c r="D60" i="18"/>
  <c r="G59" i="18"/>
  <c r="J59" i="18" s="1"/>
  <c r="I59" i="18"/>
  <c r="C59" i="22"/>
  <c r="E57" i="22"/>
  <c r="F57" i="22"/>
  <c r="H57" i="22" s="1"/>
  <c r="F58" i="15"/>
  <c r="H58" i="15" s="1"/>
  <c r="E58" i="15"/>
  <c r="C57" i="19"/>
  <c r="F56" i="19"/>
  <c r="H56" i="19" s="1"/>
  <c r="E56" i="19"/>
  <c r="C60" i="14"/>
  <c r="E59" i="14"/>
  <c r="F59" i="14"/>
  <c r="H59" i="14" s="1"/>
  <c r="C59" i="10"/>
  <c r="F57" i="10"/>
  <c r="H57" i="10" s="1"/>
  <c r="E57" i="10"/>
  <c r="G57" i="13"/>
  <c r="J57" i="13" s="1"/>
  <c r="I57" i="13"/>
  <c r="D59" i="13"/>
  <c r="G58" i="19"/>
  <c r="J58" i="19" s="1"/>
  <c r="I58" i="19"/>
  <c r="I56" i="19"/>
  <c r="D57" i="19"/>
  <c r="G56" i="19"/>
  <c r="J56" i="19" s="1"/>
  <c r="D57" i="20"/>
  <c r="G56" i="20"/>
  <c r="J56" i="20" s="1"/>
  <c r="I56" i="20"/>
  <c r="C59" i="13"/>
  <c r="F57" i="13"/>
  <c r="H57" i="13" s="1"/>
  <c r="E57" i="13"/>
  <c r="F58" i="2"/>
  <c r="H58" i="2" s="1"/>
  <c r="E58" i="2"/>
  <c r="E57" i="18"/>
  <c r="F57" i="18"/>
  <c r="H57" i="18" s="1"/>
  <c r="C59" i="18"/>
  <c r="I59" i="22"/>
  <c r="G59" i="22"/>
  <c r="J59" i="22" s="1"/>
  <c r="D60" i="22"/>
  <c r="C59" i="16"/>
  <c r="F57" i="16"/>
  <c r="H57" i="16" s="1"/>
  <c r="E57" i="16"/>
  <c r="G56" i="15"/>
  <c r="J56" i="15" s="1"/>
  <c r="D57" i="15"/>
  <c r="I56" i="15"/>
  <c r="F58" i="20"/>
  <c r="H58" i="20" s="1"/>
  <c r="E58" i="20"/>
  <c r="E57" i="17"/>
  <c r="F57" i="17"/>
  <c r="H57" i="17" s="1"/>
  <c r="C59" i="17"/>
  <c r="C61" i="12"/>
  <c r="E60" i="12"/>
  <c r="F60" i="12"/>
  <c r="H60" i="12" s="1"/>
  <c r="D59" i="14"/>
  <c r="G57" i="14"/>
  <c r="J57" i="14" s="1"/>
  <c r="I57" i="14"/>
  <c r="I61" i="10" l="1"/>
  <c r="D62" i="10"/>
  <c r="G61" i="10"/>
  <c r="J61" i="10" s="1"/>
  <c r="G57" i="12"/>
  <c r="J57" i="12" s="1"/>
  <c r="I57" i="12"/>
  <c r="D59" i="12"/>
  <c r="G57" i="15"/>
  <c r="J57" i="15" s="1"/>
  <c r="I57" i="15"/>
  <c r="D59" i="15"/>
  <c r="D61" i="22"/>
  <c r="G60" i="22"/>
  <c r="J60" i="22" s="1"/>
  <c r="I60" i="22"/>
  <c r="I57" i="20"/>
  <c r="G57" i="20"/>
  <c r="J57" i="20" s="1"/>
  <c r="D59" i="20"/>
  <c r="G60" i="17"/>
  <c r="J60" i="17" s="1"/>
  <c r="I60" i="17"/>
  <c r="D61" i="17"/>
  <c r="E59" i="10"/>
  <c r="F59" i="10"/>
  <c r="H59" i="10" s="1"/>
  <c r="C60" i="10"/>
  <c r="D60" i="14"/>
  <c r="I59" i="14"/>
  <c r="G59" i="14"/>
  <c r="J59" i="14" s="1"/>
  <c r="E57" i="19"/>
  <c r="C59" i="19"/>
  <c r="F57" i="19"/>
  <c r="H57" i="19" s="1"/>
  <c r="I60" i="18"/>
  <c r="G60" i="18"/>
  <c r="J60" i="18" s="1"/>
  <c r="D61" i="18"/>
  <c r="G59" i="21"/>
  <c r="J59" i="21" s="1"/>
  <c r="D60" i="21"/>
  <c r="I59" i="21"/>
  <c r="C59" i="15"/>
  <c r="F57" i="15"/>
  <c r="H57" i="15" s="1"/>
  <c r="E57" i="15"/>
  <c r="I57" i="19"/>
  <c r="G57" i="19"/>
  <c r="J57" i="19" s="1"/>
  <c r="D59" i="19"/>
  <c r="D62" i="16"/>
  <c r="I61" i="16"/>
  <c r="G61" i="16"/>
  <c r="J61" i="16" s="1"/>
  <c r="E61" i="12"/>
  <c r="F61" i="12"/>
  <c r="H61" i="12" s="1"/>
  <c r="C62" i="12"/>
  <c r="F59" i="21"/>
  <c r="H59" i="21" s="1"/>
  <c r="C60" i="21"/>
  <c r="E59" i="21"/>
  <c r="E59" i="17"/>
  <c r="F59" i="17"/>
  <c r="H59" i="17" s="1"/>
  <c r="C60" i="17"/>
  <c r="C60" i="13"/>
  <c r="E59" i="13"/>
  <c r="F59" i="13"/>
  <c r="H59" i="13" s="1"/>
  <c r="C61" i="11"/>
  <c r="F60" i="11"/>
  <c r="H60" i="11" s="1"/>
  <c r="E60" i="11"/>
  <c r="E59" i="18"/>
  <c r="F59" i="18"/>
  <c r="H59" i="18" s="1"/>
  <c r="C60" i="18"/>
  <c r="D60" i="13"/>
  <c r="G59" i="13"/>
  <c r="J59" i="13" s="1"/>
  <c r="I59" i="13"/>
  <c r="C61" i="14"/>
  <c r="E60" i="14"/>
  <c r="F60" i="14"/>
  <c r="H60" i="14" s="1"/>
  <c r="E59" i="22"/>
  <c r="C60" i="22"/>
  <c r="F59" i="22"/>
  <c r="H59" i="22" s="1"/>
  <c r="I59" i="11"/>
  <c r="G59" i="11"/>
  <c r="J59" i="11" s="1"/>
  <c r="D60" i="11"/>
  <c r="C59" i="20"/>
  <c r="E57" i="20"/>
  <c r="F57" i="20"/>
  <c r="H57" i="20" s="1"/>
  <c r="E57" i="2"/>
  <c r="F57" i="2"/>
  <c r="H57" i="2" s="1"/>
  <c r="C59" i="2"/>
  <c r="I57" i="2"/>
  <c r="D59" i="2"/>
  <c r="G57" i="2"/>
  <c r="J57" i="2" s="1"/>
  <c r="C60" i="16"/>
  <c r="E59" i="16"/>
  <c r="F59" i="16"/>
  <c r="H59" i="16" s="1"/>
  <c r="I59" i="12" l="1"/>
  <c r="D60" i="12"/>
  <c r="G59" i="12"/>
  <c r="J59" i="12" s="1"/>
  <c r="G62" i="10"/>
  <c r="J62" i="10" s="1"/>
  <c r="D63" i="10"/>
  <c r="I62" i="10"/>
  <c r="F61" i="14"/>
  <c r="H61" i="14" s="1"/>
  <c r="E61" i="14"/>
  <c r="C62" i="14"/>
  <c r="F61" i="11"/>
  <c r="H61" i="11" s="1"/>
  <c r="E61" i="11"/>
  <c r="C62" i="11"/>
  <c r="C60" i="19"/>
  <c r="E59" i="19"/>
  <c r="F59" i="19"/>
  <c r="H59" i="19" s="1"/>
  <c r="D62" i="18"/>
  <c r="G61" i="18"/>
  <c r="J61" i="18" s="1"/>
  <c r="I61" i="18"/>
  <c r="D61" i="14"/>
  <c r="G60" i="14"/>
  <c r="J60" i="14" s="1"/>
  <c r="I60" i="14"/>
  <c r="E60" i="17"/>
  <c r="F60" i="17"/>
  <c r="H60" i="17" s="1"/>
  <c r="C61" i="17"/>
  <c r="C61" i="16"/>
  <c r="F60" i="16"/>
  <c r="H60" i="16" s="1"/>
  <c r="E60" i="16"/>
  <c r="C63" i="12"/>
  <c r="F62" i="12"/>
  <c r="H62" i="12" s="1"/>
  <c r="E62" i="12"/>
  <c r="E60" i="10"/>
  <c r="C61" i="10"/>
  <c r="F60" i="10"/>
  <c r="H60" i="10" s="1"/>
  <c r="E59" i="20"/>
  <c r="C60" i="20"/>
  <c r="F59" i="20"/>
  <c r="H59" i="20" s="1"/>
  <c r="D60" i="15"/>
  <c r="G59" i="15"/>
  <c r="J59" i="15" s="1"/>
  <c r="I59" i="15"/>
  <c r="D60" i="2"/>
  <c r="I59" i="2"/>
  <c r="G59" i="2"/>
  <c r="J59" i="2" s="1"/>
  <c r="I61" i="22"/>
  <c r="G61" i="22"/>
  <c r="J61" i="22" s="1"/>
  <c r="D62" i="22"/>
  <c r="D61" i="13"/>
  <c r="I60" i="13"/>
  <c r="G60" i="13"/>
  <c r="J60" i="13" s="1"/>
  <c r="I62" i="16"/>
  <c r="G62" i="16"/>
  <c r="J62" i="16" s="1"/>
  <c r="D63" i="16"/>
  <c r="D61" i="21"/>
  <c r="G60" i="21"/>
  <c r="J60" i="21" s="1"/>
  <c r="I60" i="21"/>
  <c r="G60" i="11"/>
  <c r="J60" i="11" s="1"/>
  <c r="I60" i="11"/>
  <c r="D61" i="11"/>
  <c r="E59" i="15"/>
  <c r="F59" i="15"/>
  <c r="H59" i="15" s="1"/>
  <c r="C60" i="15"/>
  <c r="I61" i="17"/>
  <c r="D62" i="17"/>
  <c r="G61" i="17"/>
  <c r="J61" i="17" s="1"/>
  <c r="F59" i="2"/>
  <c r="H59" i="2" s="1"/>
  <c r="E59" i="2"/>
  <c r="C60" i="2"/>
  <c r="E60" i="22"/>
  <c r="C61" i="22"/>
  <c r="F60" i="22"/>
  <c r="H60" i="22" s="1"/>
  <c r="E60" i="18"/>
  <c r="C61" i="18"/>
  <c r="F60" i="18"/>
  <c r="H60" i="18" s="1"/>
  <c r="F60" i="13"/>
  <c r="H60" i="13" s="1"/>
  <c r="C61" i="13"/>
  <c r="E60" i="13"/>
  <c r="E60" i="21"/>
  <c r="F60" i="21"/>
  <c r="H60" i="21" s="1"/>
  <c r="C61" i="21"/>
  <c r="I59" i="19"/>
  <c r="G59" i="19"/>
  <c r="J59" i="19" s="1"/>
  <c r="D60" i="19"/>
  <c r="D60" i="20"/>
  <c r="G59" i="20"/>
  <c r="J59" i="20" s="1"/>
  <c r="I59" i="20"/>
  <c r="I63" i="10" l="1"/>
  <c r="I64" i="10" s="1"/>
  <c r="G63" i="10"/>
  <c r="J63" i="10" s="1"/>
  <c r="J64" i="10" s="1"/>
  <c r="I60" i="12"/>
  <c r="G60" i="12"/>
  <c r="J60" i="12" s="1"/>
  <c r="D61" i="12"/>
  <c r="F61" i="21"/>
  <c r="H61" i="21" s="1"/>
  <c r="E61" i="21"/>
  <c r="C62" i="21"/>
  <c r="I63" i="16"/>
  <c r="I64" i="16" s="1"/>
  <c r="G63" i="16"/>
  <c r="J63" i="16" s="1"/>
  <c r="J64" i="16" s="1"/>
  <c r="C61" i="20"/>
  <c r="F60" i="20"/>
  <c r="H60" i="20" s="1"/>
  <c r="E60" i="20"/>
  <c r="D62" i="14"/>
  <c r="G61" i="14"/>
  <c r="J61" i="14" s="1"/>
  <c r="I61" i="14"/>
  <c r="C62" i="10"/>
  <c r="F61" i="10"/>
  <c r="H61" i="10" s="1"/>
  <c r="E61" i="10"/>
  <c r="D61" i="20"/>
  <c r="I60" i="20"/>
  <c r="G60" i="20"/>
  <c r="J60" i="20" s="1"/>
  <c r="F61" i="13"/>
  <c r="H61" i="13" s="1"/>
  <c r="E61" i="13"/>
  <c r="C62" i="13"/>
  <c r="C61" i="2"/>
  <c r="E60" i="2"/>
  <c r="F60" i="2"/>
  <c r="H60" i="2" s="1"/>
  <c r="F60" i="19"/>
  <c r="H60" i="19" s="1"/>
  <c r="C61" i="19"/>
  <c r="E60" i="19"/>
  <c r="G60" i="19"/>
  <c r="J60" i="19" s="1"/>
  <c r="D61" i="19"/>
  <c r="I60" i="19"/>
  <c r="G61" i="11"/>
  <c r="J61" i="11" s="1"/>
  <c r="D62" i="11"/>
  <c r="I61" i="11"/>
  <c r="E61" i="16"/>
  <c r="F61" i="16"/>
  <c r="H61" i="16" s="1"/>
  <c r="C62" i="16"/>
  <c r="E62" i="11"/>
  <c r="F62" i="11"/>
  <c r="H62" i="11" s="1"/>
  <c r="C63" i="11"/>
  <c r="F62" i="14"/>
  <c r="H62" i="14" s="1"/>
  <c r="C63" i="14"/>
  <c r="E62" i="14"/>
  <c r="I60" i="2"/>
  <c r="G60" i="2"/>
  <c r="J60" i="2" s="1"/>
  <c r="D61" i="2"/>
  <c r="C62" i="17"/>
  <c r="F61" i="17"/>
  <c r="H61" i="17" s="1"/>
  <c r="E61" i="17"/>
  <c r="D63" i="22"/>
  <c r="I62" i="22"/>
  <c r="G62" i="22"/>
  <c r="J62" i="22" s="1"/>
  <c r="I60" i="15"/>
  <c r="D61" i="15"/>
  <c r="G60" i="15"/>
  <c r="J60" i="15" s="1"/>
  <c r="D63" i="18"/>
  <c r="I62" i="18"/>
  <c r="G62" i="18"/>
  <c r="J62" i="18" s="1"/>
  <c r="C62" i="18"/>
  <c r="F61" i="18"/>
  <c r="H61" i="18" s="1"/>
  <c r="E61" i="18"/>
  <c r="I62" i="17"/>
  <c r="G62" i="17"/>
  <c r="J62" i="17" s="1"/>
  <c r="D63" i="17"/>
  <c r="D62" i="13"/>
  <c r="I61" i="13"/>
  <c r="G61" i="13"/>
  <c r="J61" i="13" s="1"/>
  <c r="F61" i="22"/>
  <c r="H61" i="22" s="1"/>
  <c r="C62" i="22"/>
  <c r="E61" i="22"/>
  <c r="E60" i="15"/>
  <c r="F60" i="15"/>
  <c r="H60" i="15" s="1"/>
  <c r="C61" i="15"/>
  <c r="I61" i="21"/>
  <c r="G61" i="21"/>
  <c r="J61" i="21" s="1"/>
  <c r="D62" i="21"/>
  <c r="F63" i="12"/>
  <c r="H63" i="12" s="1"/>
  <c r="H64" i="12" s="1"/>
  <c r="E63" i="12"/>
  <c r="E64" i="12" s="1"/>
  <c r="I61" i="12" l="1"/>
  <c r="G61" i="12"/>
  <c r="J61" i="12" s="1"/>
  <c r="D62" i="12"/>
  <c r="I66" i="10"/>
  <c r="I69" i="10"/>
  <c r="F73" i="10"/>
  <c r="E62" i="17"/>
  <c r="F62" i="17"/>
  <c r="H62" i="17" s="1"/>
  <c r="C63" i="17"/>
  <c r="C63" i="18"/>
  <c r="E62" i="18"/>
  <c r="F62" i="18"/>
  <c r="H62" i="18" s="1"/>
  <c r="I61" i="19"/>
  <c r="G61" i="19"/>
  <c r="J61" i="19" s="1"/>
  <c r="D62" i="19"/>
  <c r="C63" i="10"/>
  <c r="F62" i="10"/>
  <c r="H62" i="10" s="1"/>
  <c r="E62" i="10"/>
  <c r="G63" i="22"/>
  <c r="J63" i="22" s="1"/>
  <c r="J64" i="22" s="1"/>
  <c r="I63" i="22"/>
  <c r="I64" i="22" s="1"/>
  <c r="I69" i="22" s="1"/>
  <c r="F63" i="14"/>
  <c r="H63" i="14" s="1"/>
  <c r="H64" i="14" s="1"/>
  <c r="E63" i="14"/>
  <c r="E64" i="14" s="1"/>
  <c r="G62" i="11"/>
  <c r="J62" i="11" s="1"/>
  <c r="I62" i="11"/>
  <c r="D63" i="11"/>
  <c r="D62" i="20"/>
  <c r="G61" i="20"/>
  <c r="J61" i="20" s="1"/>
  <c r="I61" i="20"/>
  <c r="F62" i="22"/>
  <c r="H62" i="22" s="1"/>
  <c r="C63" i="22"/>
  <c r="E62" i="22"/>
  <c r="F63" i="11"/>
  <c r="H63" i="11" s="1"/>
  <c r="H64" i="11" s="1"/>
  <c r="E63" i="11"/>
  <c r="E64" i="11" s="1"/>
  <c r="C62" i="20"/>
  <c r="F61" i="20"/>
  <c r="H61" i="20" s="1"/>
  <c r="E61" i="20"/>
  <c r="C63" i="21"/>
  <c r="F62" i="21"/>
  <c r="H62" i="21" s="1"/>
  <c r="E62" i="21"/>
  <c r="E66" i="12"/>
  <c r="E69" i="12" s="1"/>
  <c r="F72" i="12"/>
  <c r="C62" i="2"/>
  <c r="E61" i="2"/>
  <c r="F61" i="2"/>
  <c r="H61" i="2" s="1"/>
  <c r="F73" i="16"/>
  <c r="I69" i="16"/>
  <c r="I66" i="16"/>
  <c r="C63" i="16"/>
  <c r="F62" i="16"/>
  <c r="H62" i="16" s="1"/>
  <c r="E62" i="16"/>
  <c r="C62" i="15"/>
  <c r="F61" i="15"/>
  <c r="H61" i="15" s="1"/>
  <c r="E61" i="15"/>
  <c r="I62" i="21"/>
  <c r="G62" i="21"/>
  <c r="J62" i="21" s="1"/>
  <c r="D63" i="21"/>
  <c r="D62" i="15"/>
  <c r="G61" i="15"/>
  <c r="J61" i="15" s="1"/>
  <c r="I61" i="15"/>
  <c r="G61" i="2"/>
  <c r="J61" i="2" s="1"/>
  <c r="I61" i="2"/>
  <c r="D62" i="2"/>
  <c r="E62" i="13"/>
  <c r="F62" i="13"/>
  <c r="H62" i="13" s="1"/>
  <c r="C63" i="13"/>
  <c r="D63" i="13"/>
  <c r="I62" i="13"/>
  <c r="G62" i="13"/>
  <c r="J62" i="13" s="1"/>
  <c r="I63" i="17"/>
  <c r="I64" i="17" s="1"/>
  <c r="G63" i="17"/>
  <c r="J63" i="17" s="1"/>
  <c r="J64" i="17" s="1"/>
  <c r="G63" i="18"/>
  <c r="J63" i="18" s="1"/>
  <c r="J64" i="18" s="1"/>
  <c r="I63" i="18"/>
  <c r="I64" i="18" s="1"/>
  <c r="E61" i="19"/>
  <c r="F61" i="19"/>
  <c r="H61" i="19" s="1"/>
  <c r="C62" i="19"/>
  <c r="I62" i="14"/>
  <c r="G62" i="14"/>
  <c r="J62" i="14" s="1"/>
  <c r="D63" i="14"/>
  <c r="G62" i="12" l="1"/>
  <c r="J62" i="12" s="1"/>
  <c r="I62" i="12"/>
  <c r="D63" i="12"/>
  <c r="F63" i="13"/>
  <c r="H63" i="13" s="1"/>
  <c r="H64" i="13" s="1"/>
  <c r="E63" i="13"/>
  <c r="E64" i="13" s="1"/>
  <c r="D63" i="15"/>
  <c r="G62" i="15"/>
  <c r="J62" i="15" s="1"/>
  <c r="I62" i="15"/>
  <c r="I69" i="18"/>
  <c r="I66" i="18"/>
  <c r="F73" i="18"/>
  <c r="I62" i="20"/>
  <c r="G62" i="20"/>
  <c r="J62" i="20" s="1"/>
  <c r="D63" i="20"/>
  <c r="F63" i="18"/>
  <c r="H63" i="18" s="1"/>
  <c r="H64" i="18" s="1"/>
  <c r="E63" i="18"/>
  <c r="E64" i="18" s="1"/>
  <c r="F63" i="22"/>
  <c r="H63" i="22" s="1"/>
  <c r="H64" i="22" s="1"/>
  <c r="E63" i="22"/>
  <c r="E64" i="22" s="1"/>
  <c r="F72" i="14"/>
  <c r="E66" i="14"/>
  <c r="E69" i="14" s="1"/>
  <c r="F62" i="19"/>
  <c r="H62" i="19" s="1"/>
  <c r="C63" i="19"/>
  <c r="E62" i="19"/>
  <c r="F62" i="15"/>
  <c r="H62" i="15" s="1"/>
  <c r="E62" i="15"/>
  <c r="C63" i="15"/>
  <c r="I63" i="13"/>
  <c r="I64" i="13" s="1"/>
  <c r="G63" i="13"/>
  <c r="J63" i="13" s="1"/>
  <c r="J64" i="13" s="1"/>
  <c r="E62" i="2"/>
  <c r="C63" i="2"/>
  <c r="F62" i="2"/>
  <c r="H62" i="2" s="1"/>
  <c r="C63" i="20"/>
  <c r="E62" i="20"/>
  <c r="F62" i="20"/>
  <c r="H62" i="20" s="1"/>
  <c r="F73" i="22"/>
  <c r="I66" i="22"/>
  <c r="E63" i="17"/>
  <c r="E64" i="17" s="1"/>
  <c r="F63" i="17"/>
  <c r="H63" i="17" s="1"/>
  <c r="H64" i="17" s="1"/>
  <c r="G63" i="21"/>
  <c r="J63" i="21" s="1"/>
  <c r="J64" i="21" s="1"/>
  <c r="I63" i="21"/>
  <c r="I64" i="21" s="1"/>
  <c r="E63" i="16"/>
  <c r="E64" i="16" s="1"/>
  <c r="F63" i="16"/>
  <c r="H63" i="16" s="1"/>
  <c r="H64" i="16" s="1"/>
  <c r="G63" i="14"/>
  <c r="J63" i="14" s="1"/>
  <c r="J64" i="14" s="1"/>
  <c r="I63" i="14"/>
  <c r="I64" i="14" s="1"/>
  <c r="D63" i="2"/>
  <c r="G62" i="2"/>
  <c r="J62" i="2" s="1"/>
  <c r="I62" i="2"/>
  <c r="F63" i="10"/>
  <c r="H63" i="10" s="1"/>
  <c r="H64" i="10" s="1"/>
  <c r="E63" i="10"/>
  <c r="E64" i="10" s="1"/>
  <c r="F72" i="11"/>
  <c r="E66" i="11"/>
  <c r="E69" i="11" s="1"/>
  <c r="G63" i="11"/>
  <c r="J63" i="11" s="1"/>
  <c r="J64" i="11" s="1"/>
  <c r="I63" i="11"/>
  <c r="I64" i="11" s="1"/>
  <c r="F73" i="17"/>
  <c r="I66" i="17"/>
  <c r="I69" i="17"/>
  <c r="E63" i="21"/>
  <c r="E64" i="21" s="1"/>
  <c r="F63" i="21"/>
  <c r="H63" i="21" s="1"/>
  <c r="H64" i="21" s="1"/>
  <c r="G62" i="19"/>
  <c r="J62" i="19" s="1"/>
  <c r="I62" i="19"/>
  <c r="D63" i="19"/>
  <c r="G63" i="12" l="1"/>
  <c r="J63" i="12" s="1"/>
  <c r="J64" i="12" s="1"/>
  <c r="I63" i="12"/>
  <c r="I64" i="12" s="1"/>
  <c r="I69" i="12" s="1"/>
  <c r="E70" i="12" s="1"/>
  <c r="F72" i="18"/>
  <c r="E66" i="18"/>
  <c r="E69" i="18" s="1"/>
  <c r="E70" i="18" s="1"/>
  <c r="I63" i="2"/>
  <c r="I64" i="2" s="1"/>
  <c r="G63" i="2"/>
  <c r="J63" i="2" s="1"/>
  <c r="J64" i="2" s="1"/>
  <c r="E63" i="2"/>
  <c r="E64" i="2" s="1"/>
  <c r="F63" i="2"/>
  <c r="H63" i="2" s="1"/>
  <c r="H64" i="2" s="1"/>
  <c r="F73" i="13"/>
  <c r="I69" i="13"/>
  <c r="I66" i="13"/>
  <c r="I63" i="19"/>
  <c r="I64" i="19" s="1"/>
  <c r="G63" i="19"/>
  <c r="J63" i="19" s="1"/>
  <c r="J64" i="19" s="1"/>
  <c r="F73" i="11"/>
  <c r="I69" i="11"/>
  <c r="E70" i="11" s="1"/>
  <c r="I66" i="11"/>
  <c r="E66" i="16"/>
  <c r="E69" i="16" s="1"/>
  <c r="E70" i="16" s="1"/>
  <c r="F72" i="16"/>
  <c r="F63" i="15"/>
  <c r="H63" i="15" s="1"/>
  <c r="H64" i="15" s="1"/>
  <c r="E63" i="15"/>
  <c r="E64" i="15" s="1"/>
  <c r="F72" i="22"/>
  <c r="E66" i="22"/>
  <c r="E69" i="22" s="1"/>
  <c r="E70" i="22" s="1"/>
  <c r="I69" i="21"/>
  <c r="F73" i="21"/>
  <c r="I66" i="21"/>
  <c r="C58" i="1" s="1"/>
  <c r="I63" i="15"/>
  <c r="I64" i="15" s="1"/>
  <c r="G63" i="15"/>
  <c r="J63" i="15" s="1"/>
  <c r="J64" i="15" s="1"/>
  <c r="E66" i="17"/>
  <c r="E69" i="17" s="1"/>
  <c r="F72" i="17"/>
  <c r="F63" i="19"/>
  <c r="H63" i="19" s="1"/>
  <c r="H64" i="19" s="1"/>
  <c r="E63" i="19"/>
  <c r="E64" i="19" s="1"/>
  <c r="G63" i="20"/>
  <c r="J63" i="20" s="1"/>
  <c r="J64" i="20" s="1"/>
  <c r="I63" i="20"/>
  <c r="I64" i="20" s="1"/>
  <c r="F72" i="10"/>
  <c r="E66" i="10"/>
  <c r="E69" i="10" s="1"/>
  <c r="F73" i="14"/>
  <c r="I66" i="14"/>
  <c r="I69" i="14"/>
  <c r="E70" i="14" s="1"/>
  <c r="F72" i="13"/>
  <c r="E66" i="13"/>
  <c r="E69" i="13" s="1"/>
  <c r="F63" i="20"/>
  <c r="H63" i="20" s="1"/>
  <c r="H64" i="20" s="1"/>
  <c r="E63" i="20"/>
  <c r="E64" i="20" s="1"/>
  <c r="F72" i="21"/>
  <c r="E66" i="21"/>
  <c r="E69" i="21" s="1"/>
  <c r="E70" i="13" l="1"/>
  <c r="E70" i="17"/>
  <c r="C57" i="1"/>
  <c r="F73" i="12"/>
  <c r="I66" i="12"/>
  <c r="I66" i="2"/>
  <c r="D9" i="1" s="1"/>
  <c r="I69" i="20"/>
  <c r="F73" i="20"/>
  <c r="I66" i="20"/>
  <c r="F73" i="15"/>
  <c r="I66" i="15"/>
  <c r="I69" i="15"/>
  <c r="E66" i="19"/>
  <c r="E69" i="19" s="1"/>
  <c r="F72" i="19"/>
  <c r="I69" i="2"/>
  <c r="F73" i="2"/>
  <c r="E70" i="10"/>
  <c r="E66" i="15"/>
  <c r="E69" i="15" s="1"/>
  <c r="F72" i="15"/>
  <c r="I69" i="19"/>
  <c r="I66" i="19"/>
  <c r="F73" i="19"/>
  <c r="F72" i="2"/>
  <c r="E66" i="2"/>
  <c r="E69" i="2" s="1"/>
  <c r="E70" i="21"/>
  <c r="F72" i="20"/>
  <c r="E66" i="20"/>
  <c r="E69" i="20" s="1"/>
  <c r="E70" i="2" l="1"/>
  <c r="D8" i="1"/>
  <c r="D10" i="1" s="1"/>
  <c r="E70" i="20"/>
  <c r="E70" i="19"/>
  <c r="E70" i="15"/>
</calcChain>
</file>

<file path=xl/sharedStrings.xml><?xml version="1.0" encoding="utf-8"?>
<sst xmlns="http://schemas.openxmlformats.org/spreadsheetml/2006/main" count="446" uniqueCount="95">
  <si>
    <t>Yapı Sınıfı</t>
  </si>
  <si>
    <t xml:space="preserve">Yapı Alanı  </t>
  </si>
  <si>
    <t>m²</t>
  </si>
  <si>
    <t>Tip Sayısı</t>
  </si>
  <si>
    <t xml:space="preserve">Proje Bedeli </t>
  </si>
  <si>
    <t>TL</t>
  </si>
  <si>
    <t xml:space="preserve">TUS Bedeli </t>
  </si>
  <si>
    <t>2.SINIF YAPILAR</t>
  </si>
  <si>
    <t>Sınıf</t>
  </si>
  <si>
    <t>Alan</t>
  </si>
  <si>
    <t>TUS ALANI</t>
  </si>
  <si>
    <t>PID-1</t>
  </si>
  <si>
    <t>Koşul-PID</t>
  </si>
  <si>
    <t>Koşul-TUS</t>
  </si>
  <si>
    <t>PID-2</t>
  </si>
  <si>
    <t>TUS-1</t>
  </si>
  <si>
    <t>TUS-2</t>
  </si>
  <si>
    <t>YAPI ALANI m2</t>
  </si>
  <si>
    <t>YAPI PİD BEDELİ</t>
  </si>
  <si>
    <t>PİD DENETİM BEDELİ</t>
  </si>
  <si>
    <t>YAPI TUS BEDELİ</t>
  </si>
  <si>
    <t>TUS DENETİM BEDELİ</t>
  </si>
  <si>
    <t>YTL</t>
  </si>
  <si>
    <t xml:space="preserve">PID </t>
  </si>
  <si>
    <t>TUS</t>
  </si>
  <si>
    <t>PID Denetim Bedeli</t>
  </si>
  <si>
    <t xml:space="preserve">TUS Denetim Bedeli </t>
  </si>
  <si>
    <t>Denetim bedeli</t>
  </si>
  <si>
    <t>Yapıdaki 
Bağımsız Bölüm Sayısı</t>
  </si>
  <si>
    <t>Bağlantı Gücü Hesabı</t>
  </si>
  <si>
    <t>W</t>
  </si>
  <si>
    <t>Kurulu Gücü</t>
  </si>
  <si>
    <t>En Yüksek Güçlü Motor</t>
  </si>
  <si>
    <t>KOŞUL</t>
  </si>
  <si>
    <t>0-5</t>
  </si>
  <si>
    <t>5-10</t>
  </si>
  <si>
    <t>10-15</t>
  </si>
  <si>
    <t>15-20</t>
  </si>
  <si>
    <t>20-30</t>
  </si>
  <si>
    <t>30-50</t>
  </si>
  <si>
    <t>50 üzeri</t>
  </si>
  <si>
    <t>kW</t>
  </si>
  <si>
    <t>TRAFO MERKEZLERİ UYGULAMA PROJE BEDELLERİ</t>
  </si>
  <si>
    <t>Trafo Tipi</t>
  </si>
  <si>
    <t>Trafo Gücü</t>
  </si>
  <si>
    <t xml:space="preserve">Hücre Sayısı </t>
  </si>
  <si>
    <t>Sekonder Koruma</t>
  </si>
  <si>
    <t>Direk Tipi Trafolar</t>
  </si>
  <si>
    <t>Bina Tipi Trafolar</t>
  </si>
  <si>
    <t>TOPLAM FATURA</t>
  </si>
  <si>
    <t>Artan Her Hücre</t>
  </si>
  <si>
    <t>kVA</t>
  </si>
  <si>
    <t>m</t>
  </si>
  <si>
    <t>Swallow</t>
  </si>
  <si>
    <t>Raven</t>
  </si>
  <si>
    <t>Pigeon</t>
  </si>
  <si>
    <t>Enerji Nakil Hattı Uzunluğu</t>
  </si>
  <si>
    <t>İletkenin Uzunluğu</t>
  </si>
  <si>
    <t>İletken</t>
  </si>
  <si>
    <t>160 kva</t>
  </si>
  <si>
    <t>250 KVA</t>
  </si>
  <si>
    <t>1A</t>
  </si>
  <si>
    <t>1B</t>
  </si>
  <si>
    <t>BAĞLANTI GÜCÜ HESABI</t>
  </si>
  <si>
    <t>2A</t>
  </si>
  <si>
    <t>2B</t>
  </si>
  <si>
    <t>3A</t>
  </si>
  <si>
    <t>3B</t>
  </si>
  <si>
    <t>4A</t>
  </si>
  <si>
    <t>4B</t>
  </si>
  <si>
    <t>4C</t>
  </si>
  <si>
    <t>5A</t>
  </si>
  <si>
    <t>5B</t>
  </si>
  <si>
    <t>5C</t>
  </si>
  <si>
    <t>5D</t>
  </si>
  <si>
    <t>XLPE</t>
  </si>
  <si>
    <t>KUVVET PROJE BEDELLERİ</t>
  </si>
  <si>
    <t>1B SINIF YAPILAR</t>
  </si>
  <si>
    <t>1A SINIF YAPILAR</t>
  </si>
  <si>
    <t>2C</t>
  </si>
  <si>
    <t>3.SINIF YAPILAR</t>
  </si>
  <si>
    <t>4.SINIF YAPILAR</t>
  </si>
  <si>
    <t>5.SINIF YAPILAR</t>
  </si>
  <si>
    <t>DİREK</t>
  </si>
  <si>
    <t>0-50 KVA</t>
  </si>
  <si>
    <t>51-160 KVA</t>
  </si>
  <si>
    <t>161-400 KVA</t>
  </si>
  <si>
    <t>BİNA</t>
  </si>
  <si>
    <t>400 KVA</t>
  </si>
  <si>
    <t>İŞLETME SORUMLULUĞU</t>
  </si>
  <si>
    <r>
      <t xml:space="preserve">Not : Bina Tipi Trafo için </t>
    </r>
    <r>
      <rPr>
        <b/>
        <sz val="9"/>
        <rFont val="Arial Tur"/>
        <charset val="162"/>
      </rPr>
      <t xml:space="preserve">B </t>
    </r>
    <r>
      <rPr>
        <sz val="9"/>
        <rFont val="Arial Tur"/>
        <charset val="162"/>
      </rPr>
      <t xml:space="preserve">, Direk Tipi Trafo için </t>
    </r>
    <r>
      <rPr>
        <b/>
        <sz val="9"/>
        <rFont val="Arial Tur"/>
        <charset val="162"/>
      </rPr>
      <t>D</t>
    </r>
    <r>
      <rPr>
        <sz val="9"/>
        <rFont val="Arial Tur"/>
        <charset val="162"/>
      </rPr>
      <t xml:space="preserve">
Swallow ( 3 AWG ) için </t>
    </r>
    <r>
      <rPr>
        <b/>
        <sz val="9"/>
        <rFont val="Arial Tur"/>
        <charset val="162"/>
      </rPr>
      <t>S</t>
    </r>
    <r>
      <rPr>
        <sz val="9"/>
        <rFont val="Arial Tur"/>
        <charset val="162"/>
      </rPr>
      <t xml:space="preserve">, Raven ( 1/0 AWG ) için </t>
    </r>
    <r>
      <rPr>
        <b/>
        <sz val="9"/>
        <rFont val="Arial Tur"/>
        <charset val="162"/>
      </rPr>
      <t>R</t>
    </r>
    <r>
      <rPr>
        <sz val="9"/>
        <rFont val="Arial Tur"/>
        <charset val="162"/>
      </rPr>
      <t xml:space="preserve">, Pigeon ( 3/0 AWG ) için </t>
    </r>
    <r>
      <rPr>
        <b/>
        <sz val="9"/>
        <rFont val="Arial Tur"/>
        <charset val="162"/>
      </rPr>
      <t>P,</t>
    </r>
    <r>
      <rPr>
        <sz val="9"/>
        <rFont val="Arial Tur"/>
        <charset val="162"/>
      </rPr>
      <t xml:space="preserve">XLPE için </t>
    </r>
    <r>
      <rPr>
        <b/>
        <sz val="9"/>
        <rFont val="Arial Tur"/>
        <charset val="162"/>
      </rPr>
      <t xml:space="preserve">X </t>
    </r>
    <r>
      <rPr>
        <sz val="9"/>
        <rFont val="Arial Tur"/>
        <charset val="162"/>
      </rPr>
      <t>olarak giriniz</t>
    </r>
  </si>
  <si>
    <t>2. SINIF YAPILAR</t>
  </si>
  <si>
    <t>Not : 
Yapı Sınıfı Kısmına 1A,1B,2A,2B,3A,3B,4A,4B,4C,5A,5B,5C,5D 
olarak giriniz. Bağımsız bölüm sayısını değiştirmeyiniz.</t>
  </si>
  <si>
    <t>İŞLETME SORUMLULUĞU MAKTU BEDELİ  250 TL</t>
  </si>
  <si>
    <t xml:space="preserve">01.01.2023-30.06.2023 ELEKTRİK  PROJE + TUS  TUTARI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</si>
</sst>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0000000"/>
    <numFmt numFmtId="165" formatCode="0.000000"/>
    <numFmt numFmtId="166" formatCode="0.0"/>
    <numFmt numFmtId="167" formatCode="#,##0\ _T_L"/>
    <numFmt numFmtId="168" formatCode="#,##0.00\ &quot;TL&quot;"/>
  </numFmts>
  <fonts count="16" x14ac:knownFonts="1">
    <font>
      <sz val="10"/>
      <name val="Arial Tur"/>
      <charset val="162"/>
    </font>
    <font>
      <sz val="10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sz val="8"/>
      <name val="Arial Tur"/>
      <charset val="162"/>
    </font>
    <font>
      <sz val="10"/>
      <color indexed="10"/>
      <name val="Arial Tur"/>
      <charset val="162"/>
    </font>
    <font>
      <b/>
      <sz val="14"/>
      <color indexed="48"/>
      <name val="Arial Tur"/>
      <charset val="162"/>
    </font>
    <font>
      <sz val="10"/>
      <color indexed="44"/>
      <name val="Arial Tur"/>
      <charset val="162"/>
    </font>
    <font>
      <b/>
      <sz val="14"/>
      <color rgb="FF7030A0"/>
      <name val="Arial Tur"/>
      <charset val="162"/>
    </font>
    <font>
      <b/>
      <sz val="12"/>
      <color rgb="FF7030A0"/>
      <name val="Arial Tur"/>
      <charset val="162"/>
    </font>
    <font>
      <sz val="12"/>
      <color rgb="FF7030A0"/>
      <name val="Arial Tur"/>
      <charset val="162"/>
    </font>
    <font>
      <sz val="10"/>
      <color rgb="FF7030A0"/>
      <name val="Arial Tur"/>
      <charset val="162"/>
    </font>
    <font>
      <b/>
      <sz val="10"/>
      <color rgb="FF7030A0"/>
      <name val="Arial Tur"/>
      <charset val="162"/>
    </font>
    <font>
      <b/>
      <sz val="10"/>
      <color indexed="9"/>
      <name val="Arial Tur"/>
      <charset val="162"/>
    </font>
    <font>
      <sz val="9"/>
      <name val="Arial Tur"/>
      <charset val="162"/>
    </font>
    <font>
      <b/>
      <sz val="9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C5BCD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2" borderId="0" xfId="0" applyFill="1" applyProtection="1"/>
    <xf numFmtId="0" fontId="0" fillId="2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2" fontId="0" fillId="0" borderId="0" xfId="0" applyNumberFormat="1" applyAlignment="1" applyProtection="1">
      <alignment vertical="center"/>
    </xf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/>
    <xf numFmtId="165" fontId="3" fillId="0" borderId="0" xfId="0" applyNumberFormat="1" applyFont="1"/>
    <xf numFmtId="165" fontId="0" fillId="0" borderId="0" xfId="0" applyNumberFormat="1"/>
    <xf numFmtId="2" fontId="0" fillId="0" borderId="0" xfId="0" applyNumberFormat="1" applyAlignment="1">
      <alignment horizontal="center"/>
    </xf>
    <xf numFmtId="165" fontId="1" fillId="0" borderId="0" xfId="0" applyNumberFormat="1" applyFont="1"/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right"/>
    </xf>
    <xf numFmtId="1" fontId="0" fillId="0" borderId="0" xfId="0" applyNumberFormat="1"/>
    <xf numFmtId="0" fontId="0" fillId="0" borderId="0" xfId="0" applyAlignment="1">
      <alignment horizontal="center"/>
    </xf>
    <xf numFmtId="2" fontId="0" fillId="0" borderId="1" xfId="0" applyNumberFormat="1" applyBorder="1" applyAlignment="1"/>
    <xf numFmtId="0" fontId="0" fillId="0" borderId="1" xfId="0" applyBorder="1" applyAlignment="1"/>
    <xf numFmtId="0" fontId="0" fillId="0" borderId="0" xfId="0" applyBorder="1" applyAlignment="1">
      <alignment vertical="center"/>
    </xf>
    <xf numFmtId="2" fontId="0" fillId="0" borderId="0" xfId="0" applyNumberFormat="1" applyBorder="1" applyAlignment="1"/>
    <xf numFmtId="2" fontId="0" fillId="0" borderId="0" xfId="0" applyNumberFormat="1" applyAlignment="1"/>
    <xf numFmtId="0" fontId="0" fillId="0" borderId="0" xfId="0" applyAlignment="1"/>
    <xf numFmtId="49" fontId="0" fillId="0" borderId="0" xfId="0" applyNumberFormat="1"/>
    <xf numFmtId="166" fontId="0" fillId="0" borderId="0" xfId="0" applyNumberFormat="1"/>
    <xf numFmtId="4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/>
    <xf numFmtId="0" fontId="6" fillId="2" borderId="0" xfId="0" applyFont="1" applyFill="1" applyBorder="1" applyAlignment="1" applyProtection="1">
      <alignment vertical="center"/>
    </xf>
    <xf numFmtId="4" fontId="0" fillId="0" borderId="13" xfId="0" applyNumberFormat="1" applyBorder="1" applyAlignment="1"/>
    <xf numFmtId="4" fontId="0" fillId="0" borderId="14" xfId="0" applyNumberFormat="1" applyBorder="1" applyAlignment="1"/>
    <xf numFmtId="4" fontId="0" fillId="0" borderId="15" xfId="0" applyNumberFormat="1" applyBorder="1" applyAlignment="1"/>
    <xf numFmtId="4" fontId="0" fillId="0" borderId="0" xfId="0" applyNumberFormat="1" applyAlignment="1">
      <alignment horizontal="center"/>
    </xf>
    <xf numFmtId="0" fontId="5" fillId="0" borderId="0" xfId="0" applyFont="1" applyAlignment="1"/>
    <xf numFmtId="0" fontId="1" fillId="0" borderId="0" xfId="0" applyFont="1" applyAlignment="1"/>
    <xf numFmtId="1" fontId="1" fillId="0" borderId="0" xfId="0" applyNumberFormat="1" applyFont="1" applyAlignment="1"/>
    <xf numFmtId="2" fontId="5" fillId="0" borderId="0" xfId="0" applyNumberFormat="1" applyFont="1" applyAlignment="1"/>
    <xf numFmtId="167" fontId="0" fillId="0" borderId="0" xfId="0" applyNumberForma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3" borderId="0" xfId="0" applyFill="1" applyProtection="1"/>
    <xf numFmtId="0" fontId="7" fillId="3" borderId="0" xfId="0" applyFont="1" applyFill="1" applyProtection="1"/>
    <xf numFmtId="0" fontId="7" fillId="3" borderId="0" xfId="0" applyFont="1" applyFill="1" applyAlignment="1" applyProtection="1">
      <alignment vertical="center"/>
    </xf>
    <xf numFmtId="2" fontId="7" fillId="3" borderId="0" xfId="0" applyNumberFormat="1" applyFont="1" applyFill="1" applyAlignment="1" applyProtection="1">
      <alignment vertical="center"/>
    </xf>
    <xf numFmtId="0" fontId="0" fillId="3" borderId="0" xfId="0" applyFill="1"/>
    <xf numFmtId="2" fontId="7" fillId="3" borderId="0" xfId="0" applyNumberFormat="1" applyFont="1" applyFill="1" applyProtection="1"/>
    <xf numFmtId="164" fontId="7" fillId="3" borderId="0" xfId="0" applyNumberFormat="1" applyFont="1" applyFill="1" applyProtection="1"/>
    <xf numFmtId="0" fontId="0" fillId="3" borderId="0" xfId="0" applyFill="1" applyAlignment="1" applyProtection="1">
      <alignment vertical="center"/>
    </xf>
    <xf numFmtId="2" fontId="0" fillId="3" borderId="0" xfId="0" applyNumberFormat="1" applyFill="1" applyAlignment="1" applyProtection="1">
      <alignment vertical="center"/>
    </xf>
    <xf numFmtId="0" fontId="11" fillId="3" borderId="0" xfId="0" applyFont="1" applyFill="1" applyProtection="1"/>
    <xf numFmtId="0" fontId="7" fillId="6" borderId="0" xfId="0" applyFont="1" applyFill="1" applyProtection="1"/>
    <xf numFmtId="0" fontId="11" fillId="6" borderId="0" xfId="0" applyFont="1" applyFill="1" applyProtection="1"/>
    <xf numFmtId="0" fontId="12" fillId="6" borderId="0" xfId="0" applyFont="1" applyFill="1" applyProtection="1"/>
    <xf numFmtId="0" fontId="11" fillId="6" borderId="0" xfId="0" applyFont="1" applyFill="1" applyAlignment="1" applyProtection="1">
      <alignment horizontal="left"/>
    </xf>
    <xf numFmtId="2" fontId="0" fillId="3" borderId="0" xfId="0" applyNumberFormat="1" applyFill="1" applyProtection="1"/>
    <xf numFmtId="0" fontId="11" fillId="3" borderId="0" xfId="0" applyFont="1" applyFill="1" applyAlignment="1" applyProtection="1">
      <alignment horizontal="left"/>
    </xf>
    <xf numFmtId="0" fontId="9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horizontal="left"/>
    </xf>
    <xf numFmtId="168" fontId="10" fillId="6" borderId="0" xfId="0" applyNumberFormat="1" applyFont="1" applyFill="1" applyBorder="1" applyAlignment="1">
      <alignment horizontal="center"/>
    </xf>
    <xf numFmtId="0" fontId="11" fillId="4" borderId="16" xfId="0" applyFont="1" applyFill="1" applyBorder="1" applyAlignment="1">
      <alignment horizontal="left"/>
    </xf>
    <xf numFmtId="168" fontId="12" fillId="4" borderId="16" xfId="0" applyNumberFormat="1" applyFont="1" applyFill="1" applyBorder="1" applyAlignment="1">
      <alignment horizontal="center"/>
    </xf>
    <xf numFmtId="0" fontId="0" fillId="2" borderId="0" xfId="0" applyFont="1" applyFill="1" applyProtection="1"/>
    <xf numFmtId="0" fontId="12" fillId="4" borderId="6" xfId="0" applyFont="1" applyFill="1" applyBorder="1" applyAlignment="1" applyProtection="1">
      <alignment horizontal="left" vertical="center"/>
      <protection hidden="1"/>
    </xf>
    <xf numFmtId="2" fontId="11" fillId="4" borderId="11" xfId="0" applyNumberFormat="1" applyFont="1" applyFill="1" applyBorder="1" applyAlignment="1" applyProtection="1">
      <alignment vertical="center"/>
      <protection locked="0"/>
    </xf>
    <xf numFmtId="0" fontId="11" fillId="4" borderId="8" xfId="0" applyFont="1" applyFill="1" applyBorder="1" applyAlignment="1" applyProtection="1">
      <alignment vertical="center"/>
      <protection hidden="1"/>
    </xf>
    <xf numFmtId="0" fontId="12" fillId="4" borderId="7" xfId="0" applyFont="1" applyFill="1" applyBorder="1" applyAlignment="1" applyProtection="1">
      <alignment horizontal="left" vertical="center" wrapText="1"/>
      <protection hidden="1"/>
    </xf>
    <xf numFmtId="2" fontId="12" fillId="4" borderId="0" xfId="0" applyNumberFormat="1" applyFont="1" applyFill="1" applyBorder="1" applyAlignment="1" applyProtection="1">
      <alignment horizontal="right" vertical="center"/>
      <protection locked="0"/>
    </xf>
    <xf numFmtId="0" fontId="12" fillId="4" borderId="9" xfId="0" applyFont="1" applyFill="1" applyBorder="1" applyAlignment="1" applyProtection="1">
      <alignment vertical="center"/>
      <protection hidden="1"/>
    </xf>
    <xf numFmtId="0" fontId="12" fillId="4" borderId="7" xfId="0" applyFont="1" applyFill="1" applyBorder="1" applyAlignment="1" applyProtection="1">
      <alignment horizontal="left" vertical="center"/>
      <protection hidden="1"/>
    </xf>
    <xf numFmtId="2" fontId="11" fillId="4" borderId="12" xfId="0" applyNumberFormat="1" applyFont="1" applyFill="1" applyBorder="1" applyAlignment="1" applyProtection="1">
      <alignment vertical="center"/>
      <protection locked="0"/>
    </xf>
    <xf numFmtId="0" fontId="11" fillId="4" borderId="9" xfId="0" applyFont="1" applyFill="1" applyBorder="1" applyAlignment="1" applyProtection="1">
      <alignment vertical="center"/>
      <protection hidden="1"/>
    </xf>
    <xf numFmtId="4" fontId="12" fillId="4" borderId="0" xfId="0" applyNumberFormat="1" applyFont="1" applyFill="1" applyBorder="1" applyAlignment="1" applyProtection="1">
      <alignment horizontal="right" vertical="center"/>
      <protection locked="0"/>
    </xf>
    <xf numFmtId="0" fontId="13" fillId="5" borderId="2" xfId="0" applyFont="1" applyFill="1" applyBorder="1" applyAlignment="1" applyProtection="1">
      <alignment vertical="center"/>
      <protection hidden="1"/>
    </xf>
    <xf numFmtId="4" fontId="13" fillId="5" borderId="5" xfId="0" applyNumberFormat="1" applyFont="1" applyFill="1" applyBorder="1" applyAlignment="1" applyProtection="1">
      <alignment vertical="center"/>
      <protection hidden="1"/>
    </xf>
    <xf numFmtId="0" fontId="13" fillId="5" borderId="4" xfId="0" applyFont="1" applyFill="1" applyBorder="1" applyAlignment="1" applyProtection="1">
      <alignment vertical="center"/>
      <protection hidden="1"/>
    </xf>
    <xf numFmtId="4" fontId="12" fillId="4" borderId="0" xfId="0" applyNumberFormat="1" applyFont="1" applyFill="1" applyBorder="1" applyAlignment="1" applyProtection="1">
      <alignment horizontal="right" vertical="center"/>
    </xf>
    <xf numFmtId="0" fontId="12" fillId="4" borderId="11" xfId="0" applyFont="1" applyFill="1" applyBorder="1" applyAlignment="1" applyProtection="1">
      <alignment horizontal="left" vertical="center"/>
      <protection hidden="1"/>
    </xf>
    <xf numFmtId="2" fontId="11" fillId="4" borderId="11" xfId="0" applyNumberFormat="1" applyFont="1" applyFill="1" applyBorder="1" applyAlignment="1" applyProtection="1">
      <alignment horizontal="center" vertical="center"/>
      <protection locked="0"/>
    </xf>
    <xf numFmtId="4" fontId="12" fillId="4" borderId="0" xfId="0" applyNumberFormat="1" applyFont="1" applyFill="1" applyBorder="1" applyAlignment="1" applyProtection="1">
      <alignment horizontal="right" vertical="center"/>
      <protection hidden="1"/>
    </xf>
    <xf numFmtId="0" fontId="11" fillId="4" borderId="12" xfId="0" applyFont="1" applyFill="1" applyBorder="1" applyAlignment="1" applyProtection="1">
      <alignment horizontal="center" vertical="center"/>
      <protection locked="0"/>
    </xf>
    <xf numFmtId="4" fontId="13" fillId="5" borderId="3" xfId="0" applyNumberFormat="1" applyFont="1" applyFill="1" applyBorder="1" applyAlignment="1" applyProtection="1">
      <alignment vertical="center"/>
      <protection hidden="1"/>
    </xf>
    <xf numFmtId="4" fontId="11" fillId="4" borderId="11" xfId="0" applyNumberFormat="1" applyFont="1" applyFill="1" applyBorder="1" applyAlignment="1" applyProtection="1">
      <alignment horizontal="right" vertical="center"/>
      <protection locked="0"/>
    </xf>
    <xf numFmtId="4" fontId="11" fillId="4" borderId="12" xfId="0" applyNumberFormat="1" applyFont="1" applyFill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 applyProtection="1">
      <alignment horizontal="left" vertical="center"/>
      <protection hidden="1"/>
    </xf>
    <xf numFmtId="4" fontId="13" fillId="5" borderId="5" xfId="0" applyNumberFormat="1" applyFont="1" applyFill="1" applyBorder="1" applyAlignment="1" applyProtection="1">
      <alignment horizontal="right" vertical="center"/>
      <protection hidden="1"/>
    </xf>
    <xf numFmtId="2" fontId="0" fillId="0" borderId="0" xfId="0" applyNumberFormat="1" applyFill="1"/>
    <xf numFmtId="0" fontId="0" fillId="0" borderId="0" xfId="0" applyFill="1"/>
    <xf numFmtId="167" fontId="0" fillId="0" borderId="0" xfId="0" applyNumberFormat="1" applyFill="1"/>
    <xf numFmtId="165" fontId="3" fillId="0" borderId="0" xfId="0" applyNumberFormat="1" applyFont="1" applyFill="1"/>
    <xf numFmtId="165" fontId="0" fillId="0" borderId="0" xfId="0" applyNumberFormat="1" applyFill="1"/>
    <xf numFmtId="0" fontId="11" fillId="4" borderId="2" xfId="0" applyFont="1" applyFill="1" applyBorder="1" applyAlignment="1">
      <alignment horizontal="left"/>
    </xf>
    <xf numFmtId="168" fontId="12" fillId="4" borderId="2" xfId="0" applyNumberFormat="1" applyFont="1" applyFill="1" applyBorder="1" applyAlignment="1">
      <alignment horizontal="center"/>
    </xf>
    <xf numFmtId="0" fontId="8" fillId="2" borderId="17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8" fillId="2" borderId="18" xfId="0" applyFont="1" applyFill="1" applyBorder="1" applyAlignment="1" applyProtection="1">
      <alignment horizontal="center" vertical="center"/>
      <protection hidden="1"/>
    </xf>
    <xf numFmtId="0" fontId="8" fillId="2" borderId="19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2" fontId="14" fillId="2" borderId="10" xfId="0" applyNumberFormat="1" applyFont="1" applyFill="1" applyBorder="1" applyAlignment="1" applyProtection="1">
      <alignment horizontal="left" vertical="center" wrapText="1"/>
      <protection hidden="1"/>
    </xf>
    <xf numFmtId="2" fontId="14" fillId="2" borderId="0" xfId="0" applyNumberFormat="1" applyFont="1" applyFill="1" applyBorder="1" applyAlignment="1" applyProtection="1">
      <alignment horizontal="left" vertical="center" wrapText="1"/>
      <protection hidden="1"/>
    </xf>
    <xf numFmtId="2" fontId="4" fillId="2" borderId="10" xfId="0" applyNumberFormat="1" applyFont="1" applyFill="1" applyBorder="1" applyAlignment="1" applyProtection="1">
      <alignment horizontal="left" vertical="center" wrapText="1"/>
      <protection hidden="1"/>
    </xf>
    <xf numFmtId="2" fontId="4" fillId="2" borderId="0" xfId="0" applyNumberFormat="1" applyFont="1" applyFill="1" applyBorder="1" applyAlignment="1" applyProtection="1">
      <alignment horizontal="left" vertical="center" wrapText="1"/>
      <protection hidden="1"/>
    </xf>
    <xf numFmtId="0" fontId="12" fillId="4" borderId="2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0" borderId="13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49" fontId="12" fillId="4" borderId="0" xfId="0" applyNumberFormat="1" applyFont="1" applyFill="1" applyBorder="1" applyAlignment="1" applyProtection="1">
      <alignment horizontal="right" vertical="center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C5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BA58"/>
  <sheetViews>
    <sheetView tabSelected="1" workbookViewId="0">
      <selection activeCell="D7" sqref="D7"/>
    </sheetView>
  </sheetViews>
  <sheetFormatPr defaultRowHeight="13.2" x14ac:dyDescent="0.25"/>
  <cols>
    <col min="1" max="1" width="4.33203125" style="42" customWidth="1"/>
    <col min="2" max="2" width="2.88671875" style="1" customWidth="1"/>
    <col min="3" max="3" width="28.6640625" style="3" customWidth="1"/>
    <col min="4" max="4" width="18" style="4" customWidth="1"/>
    <col min="5" max="5" width="4.6640625" style="3" customWidth="1"/>
    <col min="6" max="6" width="15.44140625" style="1" customWidth="1"/>
    <col min="7" max="7" width="25.5546875" style="1" customWidth="1"/>
    <col min="8" max="8" width="31.5546875" style="1" bestFit="1" customWidth="1"/>
    <col min="9" max="9" width="4.6640625" style="1" customWidth="1"/>
    <col min="10" max="10" width="2.88671875" style="1" customWidth="1"/>
    <col min="11" max="11" width="3.5546875" style="51" customWidth="1"/>
    <col min="12" max="12" width="9.33203125" style="51" customWidth="1"/>
    <col min="13" max="13" width="15.44140625" style="57" customWidth="1"/>
    <col min="14" max="14" width="18.109375" style="51" customWidth="1"/>
    <col min="15" max="15" width="3.44140625" style="42" customWidth="1"/>
    <col min="16" max="24" width="9.109375" style="42"/>
    <col min="25" max="53" width="9.109375" style="46"/>
  </cols>
  <sheetData>
    <row r="1" spans="1:24" s="46" customFormat="1" ht="28.5" customHeight="1" x14ac:dyDescent="0.25">
      <c r="A1" s="42"/>
      <c r="B1" s="42"/>
      <c r="C1" s="49"/>
      <c r="D1" s="50"/>
      <c r="E1" s="49"/>
      <c r="F1" s="42"/>
      <c r="G1" s="42"/>
      <c r="H1" s="42"/>
      <c r="I1" s="42"/>
      <c r="J1" s="42"/>
      <c r="K1" s="51"/>
      <c r="L1" s="57"/>
      <c r="M1" s="51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4" ht="34.5" customHeight="1" x14ac:dyDescent="0.25">
      <c r="B2" s="94" t="s">
        <v>94</v>
      </c>
      <c r="C2" s="95"/>
      <c r="D2" s="95"/>
      <c r="E2" s="95"/>
      <c r="F2" s="96"/>
      <c r="G2" s="97" t="s">
        <v>76</v>
      </c>
      <c r="H2" s="98"/>
      <c r="I2" s="99"/>
      <c r="J2" s="30"/>
      <c r="K2" s="108" t="s">
        <v>89</v>
      </c>
      <c r="L2" s="109"/>
      <c r="M2" s="109"/>
      <c r="N2" s="109"/>
      <c r="O2" s="110"/>
      <c r="P2" s="43"/>
      <c r="Q2" s="43"/>
      <c r="R2" s="43"/>
    </row>
    <row r="3" spans="1:24" ht="30" customHeight="1" x14ac:dyDescent="0.25">
      <c r="B3" s="63"/>
      <c r="C3" s="70" t="s">
        <v>0</v>
      </c>
      <c r="D3" s="121" t="s">
        <v>69</v>
      </c>
      <c r="E3" s="69"/>
      <c r="F3" s="63"/>
      <c r="G3" s="64" t="s">
        <v>31</v>
      </c>
      <c r="H3" s="65">
        <v>150</v>
      </c>
      <c r="I3" s="66" t="s">
        <v>41</v>
      </c>
      <c r="K3" s="53"/>
      <c r="L3" s="105" t="s">
        <v>83</v>
      </c>
      <c r="M3" s="92" t="s">
        <v>84</v>
      </c>
      <c r="N3" s="93">
        <v>947</v>
      </c>
      <c r="O3" s="52"/>
      <c r="P3" s="43"/>
      <c r="Q3" s="43"/>
      <c r="R3" s="43"/>
    </row>
    <row r="4" spans="1:24" ht="30" customHeight="1" x14ac:dyDescent="0.25">
      <c r="B4" s="63"/>
      <c r="C4" s="67" t="s">
        <v>28</v>
      </c>
      <c r="D4" s="68">
        <v>10</v>
      </c>
      <c r="E4" s="69"/>
      <c r="F4" s="63"/>
      <c r="G4" s="70" t="s">
        <v>32</v>
      </c>
      <c r="H4" s="71">
        <v>5.5</v>
      </c>
      <c r="I4" s="72" t="s">
        <v>41</v>
      </c>
      <c r="K4" s="53"/>
      <c r="L4" s="106"/>
      <c r="M4" s="61" t="s">
        <v>85</v>
      </c>
      <c r="N4" s="62">
        <v>1199</v>
      </c>
      <c r="O4" s="52"/>
      <c r="P4" s="43"/>
      <c r="Q4" s="43"/>
      <c r="R4" s="43"/>
    </row>
    <row r="5" spans="1:24" ht="30" customHeight="1" x14ac:dyDescent="0.25">
      <c r="B5" s="63"/>
      <c r="C5" s="70" t="s">
        <v>1</v>
      </c>
      <c r="D5" s="73">
        <v>300</v>
      </c>
      <c r="E5" s="69" t="s">
        <v>2</v>
      </c>
      <c r="F5" s="63"/>
      <c r="G5" s="74" t="s">
        <v>49</v>
      </c>
      <c r="H5" s="75">
        <f>Endüstriyel!$C$21</f>
        <v>23974.2</v>
      </c>
      <c r="I5" s="76" t="s">
        <v>5</v>
      </c>
      <c r="K5" s="53"/>
      <c r="L5" s="106"/>
      <c r="M5" s="61" t="s">
        <v>86</v>
      </c>
      <c r="N5" s="62">
        <v>1650</v>
      </c>
      <c r="O5" s="52"/>
      <c r="P5" s="43"/>
      <c r="Q5" s="43"/>
      <c r="R5" s="43"/>
    </row>
    <row r="6" spans="1:24" ht="30" customHeight="1" x14ac:dyDescent="0.25">
      <c r="B6" s="63"/>
      <c r="C6" s="67" t="s">
        <v>3</v>
      </c>
      <c r="D6" s="68">
        <v>1</v>
      </c>
      <c r="E6" s="69"/>
      <c r="F6" s="63"/>
      <c r="G6" s="100" t="s">
        <v>42</v>
      </c>
      <c r="H6" s="100"/>
      <c r="I6" s="100"/>
      <c r="K6" s="53"/>
      <c r="L6" s="107"/>
      <c r="M6" s="107"/>
      <c r="N6" s="107"/>
      <c r="O6" s="52"/>
      <c r="P6" s="43"/>
      <c r="Q6" s="43"/>
      <c r="R6" s="43"/>
    </row>
    <row r="7" spans="1:24" ht="30" customHeight="1" x14ac:dyDescent="0.25">
      <c r="B7" s="63"/>
      <c r="C7" s="70" t="s">
        <v>29</v>
      </c>
      <c r="D7" s="77">
        <f>D4*7000+D5*12</f>
        <v>73600</v>
      </c>
      <c r="E7" s="69" t="s">
        <v>30</v>
      </c>
      <c r="F7" s="63"/>
      <c r="G7" s="78" t="s">
        <v>43</v>
      </c>
      <c r="H7" s="79"/>
      <c r="I7" s="66"/>
      <c r="K7" s="53"/>
      <c r="L7" s="106" t="s">
        <v>87</v>
      </c>
      <c r="M7" s="61" t="s">
        <v>84</v>
      </c>
      <c r="N7" s="62">
        <v>947</v>
      </c>
      <c r="O7" s="52"/>
      <c r="P7" s="43"/>
      <c r="Q7" s="43"/>
      <c r="R7" s="43"/>
    </row>
    <row r="8" spans="1:24" ht="30" customHeight="1" x14ac:dyDescent="0.25">
      <c r="B8" s="63"/>
      <c r="C8" s="67" t="s">
        <v>4</v>
      </c>
      <c r="D8" s="80">
        <f>IF(D3="1A",'1A'!E69,IF(D3="1B",'1B'!E69,IF(D3="2A",'2A'!E69,IF(D3="2B",'2B'!E69,IF(D3="2C",'2C'!E69,IF(D3="3A",'3A'!E69,IF(D3="3B",'3B'!E69,IF(D3="4A",'4A'!E69,C57))))))))</f>
        <v>20307</v>
      </c>
      <c r="E8" s="69" t="s">
        <v>5</v>
      </c>
      <c r="F8" s="63"/>
      <c r="G8" s="70" t="s">
        <v>44</v>
      </c>
      <c r="H8" s="81"/>
      <c r="I8" s="72" t="s">
        <v>51</v>
      </c>
      <c r="K8" s="53"/>
      <c r="L8" s="106"/>
      <c r="M8" s="61" t="s">
        <v>85</v>
      </c>
      <c r="N8" s="62">
        <v>1199</v>
      </c>
      <c r="O8" s="52"/>
      <c r="P8" s="43"/>
      <c r="Q8" s="43"/>
      <c r="R8" s="43"/>
    </row>
    <row r="9" spans="1:24" ht="30" customHeight="1" x14ac:dyDescent="0.25">
      <c r="B9" s="63"/>
      <c r="C9" s="70" t="s">
        <v>6</v>
      </c>
      <c r="D9" s="80">
        <f>IF(D3="1A",'1A'!I66,IF(D3="1B",'1B'!I66,IF(D3="2A",'2A'!I66,IF(D3="2B",'2B'!I66,IF(D3="2C",'2C'!I69,IF(D3="3A",'3A'!I66,IF(D3="3B",'3B'!I66,IF(D3="4A",'4A'!I66,C58))))))))</f>
        <v>24369</v>
      </c>
      <c r="E9" s="69" t="s">
        <v>5</v>
      </c>
      <c r="F9" s="63"/>
      <c r="G9" s="70" t="s">
        <v>45</v>
      </c>
      <c r="H9" s="81"/>
      <c r="I9" s="72"/>
      <c r="K9" s="53"/>
      <c r="L9" s="106"/>
      <c r="M9" s="61" t="s">
        <v>86</v>
      </c>
      <c r="N9" s="62">
        <v>1650</v>
      </c>
      <c r="O9" s="52"/>
      <c r="P9" s="43"/>
      <c r="Q9" s="43"/>
      <c r="R9" s="43"/>
    </row>
    <row r="10" spans="1:24" ht="30" customHeight="1" x14ac:dyDescent="0.25">
      <c r="B10" s="63"/>
      <c r="C10" s="74" t="s">
        <v>49</v>
      </c>
      <c r="D10" s="82">
        <f>SUM(D8:D9)</f>
        <v>44676</v>
      </c>
      <c r="E10" s="76" t="s">
        <v>5</v>
      </c>
      <c r="F10" s="63"/>
      <c r="G10" s="70" t="s">
        <v>46</v>
      </c>
      <c r="H10" s="81"/>
      <c r="I10" s="72"/>
      <c r="K10" s="53"/>
      <c r="L10" s="106"/>
      <c r="M10" s="61" t="s">
        <v>88</v>
      </c>
      <c r="N10" s="62">
        <v>2145</v>
      </c>
      <c r="O10" s="52"/>
      <c r="P10" s="43"/>
      <c r="Q10" s="43"/>
      <c r="R10" s="43"/>
    </row>
    <row r="11" spans="1:24" ht="30" customHeight="1" x14ac:dyDescent="0.25">
      <c r="B11" s="63"/>
      <c r="C11" s="64" t="s">
        <v>57</v>
      </c>
      <c r="D11" s="83">
        <v>500</v>
      </c>
      <c r="E11" s="66" t="s">
        <v>52</v>
      </c>
      <c r="F11" s="63"/>
      <c r="G11" s="70" t="s">
        <v>56</v>
      </c>
      <c r="H11" s="84">
        <v>1500</v>
      </c>
      <c r="I11" s="72" t="s">
        <v>52</v>
      </c>
      <c r="K11" s="53"/>
      <c r="L11" s="58"/>
      <c r="M11" s="59"/>
      <c r="N11" s="60"/>
      <c r="O11" s="52"/>
      <c r="P11" s="43"/>
      <c r="Q11" s="43"/>
      <c r="R11" s="43"/>
    </row>
    <row r="12" spans="1:24" ht="30" customHeight="1" x14ac:dyDescent="0.25">
      <c r="B12" s="63"/>
      <c r="C12" s="74" t="s">
        <v>49</v>
      </c>
      <c r="D12" s="75">
        <f>'AG ENH'!$D$3</f>
        <v>877</v>
      </c>
      <c r="E12" s="76" t="s">
        <v>5</v>
      </c>
      <c r="F12" s="63"/>
      <c r="G12" s="85" t="s">
        <v>49</v>
      </c>
      <c r="H12" s="86" t="e">
        <f>'Trafo Merkezleri'!$F$9</f>
        <v>#REF!</v>
      </c>
      <c r="I12" s="76" t="s">
        <v>5</v>
      </c>
      <c r="K12" s="53"/>
      <c r="L12" s="54" t="s">
        <v>93</v>
      </c>
      <c r="M12" s="55"/>
      <c r="N12" s="53"/>
      <c r="O12" s="52"/>
      <c r="P12" s="43"/>
      <c r="Q12" s="43"/>
      <c r="R12" s="43"/>
    </row>
    <row r="13" spans="1:24" ht="21.75" customHeight="1" x14ac:dyDescent="0.25">
      <c r="C13" s="103" t="s">
        <v>92</v>
      </c>
      <c r="D13" s="103"/>
      <c r="E13" s="103"/>
      <c r="G13" s="101" t="s">
        <v>90</v>
      </c>
      <c r="H13" s="101"/>
      <c r="I13" s="101"/>
      <c r="K13" s="53"/>
      <c r="L13" s="53"/>
      <c r="M13" s="55"/>
      <c r="N13" s="53"/>
      <c r="O13" s="52"/>
      <c r="P13" s="43"/>
      <c r="Q13" s="43"/>
      <c r="R13" s="43"/>
    </row>
    <row r="14" spans="1:24" ht="21.75" customHeight="1" x14ac:dyDescent="0.25">
      <c r="C14" s="104"/>
      <c r="D14" s="104"/>
      <c r="E14" s="104"/>
      <c r="G14" s="102"/>
      <c r="H14" s="102"/>
      <c r="I14" s="102"/>
      <c r="K14" s="53"/>
      <c r="L14" s="53"/>
      <c r="M14" s="55"/>
      <c r="N14" s="53"/>
      <c r="O14" s="52"/>
      <c r="P14" s="43"/>
      <c r="Q14" s="43"/>
      <c r="R14" s="43"/>
    </row>
    <row r="15" spans="1:24" s="46" customFormat="1" x14ac:dyDescent="0.25">
      <c r="A15" s="42"/>
      <c r="B15" s="42"/>
      <c r="C15" s="49"/>
      <c r="D15" s="50"/>
      <c r="E15" s="49"/>
      <c r="F15" s="42"/>
      <c r="G15" s="42"/>
      <c r="H15" s="42"/>
      <c r="I15" s="42"/>
      <c r="J15" s="42"/>
      <c r="K15" s="51"/>
      <c r="L15" s="51"/>
      <c r="M15" s="57"/>
      <c r="N15" s="51"/>
      <c r="O15" s="43"/>
      <c r="P15" s="43"/>
      <c r="Q15" s="43"/>
      <c r="R15" s="43"/>
      <c r="S15" s="42"/>
      <c r="T15" s="42"/>
      <c r="U15" s="42"/>
      <c r="V15" s="42"/>
      <c r="W15" s="42"/>
      <c r="X15" s="42"/>
    </row>
    <row r="16" spans="1:24" s="46" customFormat="1" x14ac:dyDescent="0.25">
      <c r="A16" s="42"/>
      <c r="B16" s="42"/>
      <c r="C16" s="49"/>
      <c r="D16" s="50"/>
      <c r="E16" s="49"/>
      <c r="F16" s="42"/>
      <c r="G16" s="56"/>
      <c r="H16" s="42"/>
      <c r="I16" s="42"/>
      <c r="J16" s="42"/>
      <c r="K16" s="51"/>
      <c r="L16" s="51"/>
      <c r="M16" s="57"/>
      <c r="N16" s="51"/>
      <c r="O16" s="43"/>
      <c r="P16" s="43"/>
      <c r="Q16" s="43"/>
      <c r="R16" s="43"/>
      <c r="S16" s="42"/>
      <c r="T16" s="42"/>
      <c r="U16" s="42"/>
      <c r="V16" s="42"/>
      <c r="W16" s="42"/>
      <c r="X16" s="42"/>
    </row>
    <row r="17" spans="1:24" s="46" customFormat="1" x14ac:dyDescent="0.25">
      <c r="A17" s="42"/>
      <c r="B17" s="43"/>
      <c r="C17" s="44"/>
      <c r="D17" s="45"/>
      <c r="E17" s="44"/>
      <c r="F17" s="43"/>
      <c r="G17" s="43"/>
      <c r="H17" s="43"/>
      <c r="I17" s="43"/>
      <c r="J17" s="43"/>
      <c r="K17" s="51"/>
      <c r="L17" s="51"/>
      <c r="M17" s="57"/>
      <c r="N17" s="51"/>
      <c r="O17" s="43"/>
      <c r="P17" s="43"/>
      <c r="Q17" s="43"/>
      <c r="R17" s="43"/>
      <c r="S17" s="42"/>
      <c r="T17" s="42"/>
      <c r="U17" s="42"/>
      <c r="V17" s="42"/>
      <c r="W17" s="42"/>
      <c r="X17" s="42"/>
    </row>
    <row r="18" spans="1:24" s="46" customFormat="1" x14ac:dyDescent="0.25">
      <c r="A18" s="42"/>
      <c r="B18" s="43"/>
      <c r="C18" s="44"/>
      <c r="D18" s="45"/>
      <c r="E18" s="44"/>
      <c r="F18" s="43"/>
      <c r="G18" s="43"/>
      <c r="H18" s="43"/>
      <c r="I18" s="43"/>
      <c r="J18" s="43"/>
      <c r="K18" s="51"/>
      <c r="L18" s="51"/>
      <c r="M18" s="57"/>
      <c r="N18" s="51"/>
      <c r="O18" s="43"/>
      <c r="P18" s="43"/>
      <c r="Q18" s="43"/>
      <c r="R18" s="43"/>
      <c r="S18" s="42"/>
      <c r="T18" s="42"/>
      <c r="U18" s="42"/>
      <c r="V18" s="42"/>
      <c r="W18" s="42"/>
      <c r="X18" s="42"/>
    </row>
    <row r="19" spans="1:24" s="46" customFormat="1" x14ac:dyDescent="0.25">
      <c r="A19" s="42"/>
      <c r="B19" s="43"/>
      <c r="C19" s="44"/>
      <c r="D19" s="45"/>
      <c r="E19" s="44"/>
      <c r="F19" s="43"/>
      <c r="G19" s="47"/>
      <c r="H19" s="43"/>
      <c r="I19" s="43"/>
      <c r="J19" s="43"/>
      <c r="K19" s="51"/>
      <c r="L19" s="51"/>
      <c r="M19" s="57"/>
      <c r="N19" s="51"/>
      <c r="O19" s="43"/>
      <c r="P19" s="43"/>
      <c r="Q19" s="43"/>
      <c r="R19" s="43"/>
      <c r="S19" s="42"/>
      <c r="T19" s="42"/>
      <c r="U19" s="42"/>
      <c r="V19" s="42"/>
      <c r="W19" s="42"/>
      <c r="X19" s="42"/>
    </row>
    <row r="20" spans="1:24" s="46" customFormat="1" x14ac:dyDescent="0.25">
      <c r="A20" s="42"/>
      <c r="B20" s="43"/>
      <c r="C20" s="44"/>
      <c r="D20" s="45"/>
      <c r="E20" s="44"/>
      <c r="F20" s="43"/>
      <c r="G20" s="43"/>
      <c r="H20" s="43"/>
      <c r="I20" s="43"/>
      <c r="J20" s="43"/>
      <c r="K20" s="51"/>
      <c r="L20" s="51"/>
      <c r="M20" s="57"/>
      <c r="N20" s="51"/>
      <c r="O20" s="43"/>
      <c r="P20" s="43"/>
      <c r="Q20" s="43"/>
      <c r="R20" s="43"/>
      <c r="S20" s="42"/>
      <c r="T20" s="42"/>
      <c r="U20" s="42"/>
      <c r="V20" s="42"/>
      <c r="W20" s="42"/>
      <c r="X20" s="42"/>
    </row>
    <row r="21" spans="1:24" s="46" customFormat="1" x14ac:dyDescent="0.25">
      <c r="A21" s="42"/>
      <c r="B21" s="43"/>
      <c r="C21" s="44"/>
      <c r="D21" s="45"/>
      <c r="E21" s="44"/>
      <c r="F21" s="43"/>
      <c r="G21" s="43"/>
      <c r="H21" s="43"/>
      <c r="I21" s="43"/>
      <c r="J21" s="43"/>
      <c r="K21" s="51"/>
      <c r="L21" s="51"/>
      <c r="M21" s="57"/>
      <c r="N21" s="51"/>
      <c r="O21" s="43"/>
      <c r="P21" s="43"/>
      <c r="Q21" s="43"/>
      <c r="R21" s="43"/>
      <c r="S21" s="42"/>
      <c r="T21" s="42"/>
      <c r="U21" s="42"/>
      <c r="V21" s="42"/>
      <c r="W21" s="42"/>
      <c r="X21" s="42"/>
    </row>
    <row r="22" spans="1:24" s="46" customFormat="1" x14ac:dyDescent="0.25">
      <c r="A22" s="42"/>
      <c r="B22" s="43"/>
      <c r="C22" s="44"/>
      <c r="D22" s="45"/>
      <c r="E22" s="44"/>
      <c r="F22" s="43"/>
      <c r="G22" s="43"/>
      <c r="H22" s="48"/>
      <c r="I22" s="43"/>
      <c r="J22" s="43"/>
      <c r="K22" s="51"/>
      <c r="L22" s="51"/>
      <c r="M22" s="57"/>
      <c r="N22" s="51"/>
      <c r="O22" s="43"/>
      <c r="P22" s="43"/>
      <c r="Q22" s="43"/>
      <c r="R22" s="43"/>
      <c r="S22" s="42"/>
      <c r="T22" s="42"/>
      <c r="U22" s="42"/>
      <c r="V22" s="42"/>
      <c r="W22" s="42"/>
      <c r="X22" s="42"/>
    </row>
    <row r="23" spans="1:24" s="46" customFormat="1" x14ac:dyDescent="0.25">
      <c r="A23" s="42"/>
      <c r="B23" s="43"/>
      <c r="C23" s="44"/>
      <c r="D23" s="45"/>
      <c r="E23" s="44"/>
      <c r="F23" s="43"/>
      <c r="G23" s="43"/>
      <c r="H23" s="43"/>
      <c r="I23" s="43"/>
      <c r="J23" s="43"/>
      <c r="K23" s="51"/>
      <c r="L23" s="51"/>
      <c r="M23" s="57"/>
      <c r="N23" s="51"/>
      <c r="O23" s="43"/>
      <c r="P23" s="43"/>
      <c r="Q23" s="43"/>
      <c r="R23" s="43"/>
      <c r="S23" s="42"/>
      <c r="T23" s="42"/>
      <c r="U23" s="42"/>
      <c r="V23" s="42"/>
      <c r="W23" s="42"/>
      <c r="X23" s="42"/>
    </row>
    <row r="24" spans="1:24" s="46" customFormat="1" ht="12.75" customHeight="1" x14ac:dyDescent="0.25">
      <c r="A24" s="42"/>
      <c r="B24" s="43"/>
      <c r="C24" s="44"/>
      <c r="D24" s="45"/>
      <c r="E24" s="44"/>
      <c r="F24" s="43"/>
      <c r="G24" s="43"/>
      <c r="H24" s="43"/>
      <c r="I24" s="43"/>
      <c r="J24" s="43"/>
      <c r="K24" s="51"/>
      <c r="L24" s="51"/>
      <c r="M24" s="57"/>
      <c r="N24" s="51"/>
      <c r="O24" s="43"/>
      <c r="P24" s="43"/>
      <c r="Q24" s="43"/>
      <c r="R24" s="43"/>
      <c r="S24" s="42"/>
      <c r="T24" s="42"/>
      <c r="U24" s="42"/>
      <c r="V24" s="42"/>
      <c r="W24" s="42"/>
      <c r="X24" s="42"/>
    </row>
    <row r="25" spans="1:24" s="46" customFormat="1" ht="12.75" customHeight="1" x14ac:dyDescent="0.25">
      <c r="A25" s="42"/>
      <c r="B25" s="43"/>
      <c r="C25" s="44"/>
      <c r="D25" s="45"/>
      <c r="E25" s="44"/>
      <c r="F25" s="43"/>
      <c r="G25" s="43"/>
      <c r="H25" s="43"/>
      <c r="I25" s="43"/>
      <c r="J25" s="43"/>
      <c r="K25" s="51"/>
      <c r="L25" s="51"/>
      <c r="M25" s="57"/>
      <c r="N25" s="51"/>
      <c r="O25" s="43"/>
      <c r="P25" s="43"/>
      <c r="Q25" s="43"/>
      <c r="R25" s="43"/>
      <c r="S25" s="42"/>
      <c r="T25" s="42"/>
      <c r="U25" s="42"/>
      <c r="V25" s="42"/>
      <c r="W25" s="42"/>
      <c r="X25" s="42"/>
    </row>
    <row r="26" spans="1:24" s="46" customFormat="1" ht="12.75" customHeight="1" x14ac:dyDescent="0.25">
      <c r="A26" s="42"/>
      <c r="B26" s="43"/>
      <c r="C26" s="44"/>
      <c r="D26" s="45"/>
      <c r="E26" s="44"/>
      <c r="F26" s="43"/>
      <c r="G26" s="43"/>
      <c r="H26" s="43"/>
      <c r="I26" s="43"/>
      <c r="J26" s="43"/>
      <c r="K26" s="51"/>
      <c r="L26" s="51"/>
      <c r="M26" s="57"/>
      <c r="N26" s="51"/>
      <c r="O26" s="43"/>
      <c r="P26" s="43"/>
      <c r="Q26" s="43"/>
      <c r="R26" s="43"/>
      <c r="S26" s="42"/>
      <c r="T26" s="42"/>
      <c r="U26" s="42"/>
      <c r="V26" s="42"/>
      <c r="W26" s="42"/>
      <c r="X26" s="42"/>
    </row>
    <row r="27" spans="1:24" s="46" customFormat="1" ht="12.75" customHeight="1" x14ac:dyDescent="0.25">
      <c r="A27" s="42"/>
      <c r="B27" s="43"/>
      <c r="C27" s="44"/>
      <c r="D27" s="45"/>
      <c r="E27" s="44"/>
      <c r="F27" s="43"/>
      <c r="G27" s="43"/>
      <c r="H27" s="43"/>
      <c r="I27" s="43"/>
      <c r="J27" s="43"/>
      <c r="K27" s="51"/>
      <c r="L27" s="51"/>
      <c r="M27" s="57"/>
      <c r="N27" s="51"/>
      <c r="O27" s="43"/>
      <c r="P27" s="43"/>
      <c r="Q27" s="43"/>
      <c r="R27" s="43"/>
      <c r="S27" s="42"/>
      <c r="T27" s="42"/>
      <c r="U27" s="42"/>
      <c r="V27" s="42"/>
      <c r="W27" s="42"/>
      <c r="X27" s="42"/>
    </row>
    <row r="28" spans="1:24" s="46" customFormat="1" ht="12.75" customHeight="1" x14ac:dyDescent="0.25">
      <c r="A28" s="42"/>
      <c r="B28" s="43"/>
      <c r="C28" s="44"/>
      <c r="D28" s="45"/>
      <c r="E28" s="44"/>
      <c r="F28" s="43"/>
      <c r="G28" s="43"/>
      <c r="H28" s="43"/>
      <c r="I28" s="43"/>
      <c r="J28" s="43"/>
      <c r="K28" s="51"/>
      <c r="L28" s="51"/>
      <c r="M28" s="57"/>
      <c r="N28" s="51"/>
      <c r="O28" s="43"/>
      <c r="P28" s="43"/>
      <c r="Q28" s="43"/>
      <c r="R28" s="43"/>
      <c r="S28" s="42"/>
      <c r="T28" s="42"/>
      <c r="U28" s="42"/>
      <c r="V28" s="42"/>
      <c r="W28" s="42"/>
      <c r="X28" s="42"/>
    </row>
    <row r="29" spans="1:24" s="46" customFormat="1" ht="12.75" customHeight="1" x14ac:dyDescent="0.25">
      <c r="A29" s="42"/>
      <c r="B29" s="43"/>
      <c r="C29" s="44"/>
      <c r="D29" s="45"/>
      <c r="E29" s="44"/>
      <c r="F29" s="43"/>
      <c r="G29" s="43"/>
      <c r="H29" s="43"/>
      <c r="I29" s="43"/>
      <c r="J29" s="43"/>
      <c r="K29" s="51"/>
      <c r="L29" s="51"/>
      <c r="M29" s="57"/>
      <c r="N29" s="51"/>
      <c r="O29" s="43"/>
      <c r="P29" s="43"/>
      <c r="Q29" s="43"/>
      <c r="R29" s="43"/>
      <c r="S29" s="42"/>
      <c r="T29" s="42"/>
      <c r="U29" s="42"/>
      <c r="V29" s="42"/>
      <c r="W29" s="42"/>
      <c r="X29" s="42"/>
    </row>
    <row r="30" spans="1:24" s="46" customFormat="1" ht="12.75" customHeight="1" x14ac:dyDescent="0.25">
      <c r="A30" s="42"/>
      <c r="B30" s="43"/>
      <c r="C30" s="44"/>
      <c r="D30" s="45"/>
      <c r="E30" s="44"/>
      <c r="F30" s="43"/>
      <c r="G30" s="43"/>
      <c r="H30" s="43"/>
      <c r="I30" s="43"/>
      <c r="J30" s="43"/>
      <c r="K30" s="51"/>
      <c r="L30" s="51"/>
      <c r="M30" s="57"/>
      <c r="N30" s="51"/>
      <c r="O30" s="43"/>
      <c r="P30" s="43"/>
      <c r="Q30" s="43"/>
      <c r="R30" s="43"/>
      <c r="S30" s="42"/>
      <c r="T30" s="42"/>
      <c r="U30" s="42"/>
      <c r="V30" s="42"/>
      <c r="W30" s="42"/>
      <c r="X30" s="42"/>
    </row>
    <row r="31" spans="1:24" s="46" customFormat="1" ht="12.75" customHeight="1" x14ac:dyDescent="0.25">
      <c r="A31" s="42"/>
      <c r="B31" s="43"/>
      <c r="C31" s="44"/>
      <c r="D31" s="45"/>
      <c r="E31" s="44"/>
      <c r="F31" s="43"/>
      <c r="G31" s="43"/>
      <c r="H31" s="43"/>
      <c r="I31" s="43"/>
      <c r="J31" s="43"/>
      <c r="K31" s="51"/>
      <c r="L31" s="51"/>
      <c r="M31" s="57"/>
      <c r="N31" s="51"/>
      <c r="O31" s="43"/>
      <c r="P31" s="43"/>
      <c r="Q31" s="43"/>
      <c r="R31" s="43"/>
      <c r="S31" s="42"/>
      <c r="T31" s="42"/>
      <c r="U31" s="42"/>
      <c r="V31" s="42"/>
      <c r="W31" s="42"/>
      <c r="X31" s="42"/>
    </row>
    <row r="32" spans="1:24" s="46" customFormat="1" ht="12.75" customHeight="1" x14ac:dyDescent="0.25">
      <c r="A32" s="42"/>
      <c r="B32" s="43"/>
      <c r="C32" s="44"/>
      <c r="D32" s="45"/>
      <c r="E32" s="44"/>
      <c r="F32" s="43"/>
      <c r="G32" s="43"/>
      <c r="H32" s="43"/>
      <c r="I32" s="43"/>
      <c r="J32" s="43"/>
      <c r="K32" s="51"/>
      <c r="L32" s="51"/>
      <c r="M32" s="57"/>
      <c r="N32" s="51"/>
      <c r="O32" s="43"/>
      <c r="P32" s="43"/>
      <c r="Q32" s="43"/>
      <c r="R32" s="43"/>
      <c r="S32" s="42"/>
      <c r="T32" s="42"/>
      <c r="U32" s="42"/>
      <c r="V32" s="42"/>
      <c r="W32" s="42"/>
      <c r="X32" s="42"/>
    </row>
    <row r="33" spans="1:24" s="46" customFormat="1" ht="12.75" customHeight="1" x14ac:dyDescent="0.25">
      <c r="A33" s="42"/>
      <c r="B33" s="43"/>
      <c r="C33" s="44"/>
      <c r="D33" s="45"/>
      <c r="E33" s="44"/>
      <c r="F33" s="43"/>
      <c r="G33" s="43"/>
      <c r="H33" s="43"/>
      <c r="I33" s="43"/>
      <c r="J33" s="43"/>
      <c r="K33" s="51"/>
      <c r="L33" s="51"/>
      <c r="M33" s="57"/>
      <c r="N33" s="51"/>
      <c r="O33" s="43"/>
      <c r="P33" s="43"/>
      <c r="Q33" s="43"/>
      <c r="R33" s="43"/>
      <c r="S33" s="42"/>
      <c r="T33" s="42"/>
      <c r="U33" s="42"/>
      <c r="V33" s="42"/>
      <c r="W33" s="42"/>
      <c r="X33" s="42"/>
    </row>
    <row r="34" spans="1:24" s="46" customFormat="1" ht="12.75" customHeight="1" x14ac:dyDescent="0.25">
      <c r="A34" s="42"/>
      <c r="B34" s="43"/>
      <c r="C34" s="44"/>
      <c r="D34" s="45"/>
      <c r="E34" s="44"/>
      <c r="F34" s="43"/>
      <c r="G34" s="43"/>
      <c r="H34" s="43"/>
      <c r="I34" s="43"/>
      <c r="J34" s="43"/>
      <c r="K34" s="51"/>
      <c r="L34" s="51"/>
      <c r="M34" s="57"/>
      <c r="N34" s="51"/>
      <c r="O34" s="43"/>
      <c r="P34" s="43"/>
      <c r="Q34" s="43"/>
      <c r="R34" s="43"/>
      <c r="S34" s="42"/>
      <c r="T34" s="42"/>
      <c r="U34" s="42"/>
      <c r="V34" s="42"/>
      <c r="W34" s="42"/>
      <c r="X34" s="42"/>
    </row>
    <row r="35" spans="1:24" s="46" customFormat="1" ht="12.75" customHeight="1" x14ac:dyDescent="0.25">
      <c r="A35" s="42"/>
      <c r="B35" s="42"/>
      <c r="C35" s="49"/>
      <c r="D35" s="50"/>
      <c r="E35" s="49"/>
      <c r="F35" s="42"/>
      <c r="G35" s="42"/>
      <c r="H35" s="42"/>
      <c r="I35" s="42"/>
      <c r="J35" s="42"/>
      <c r="K35" s="51"/>
      <c r="L35" s="51"/>
      <c r="M35" s="57"/>
      <c r="N35" s="51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46" customFormat="1" ht="12.75" customHeight="1" x14ac:dyDescent="0.25">
      <c r="A36" s="42"/>
      <c r="B36" s="42"/>
      <c r="C36" s="49"/>
      <c r="D36" s="50"/>
      <c r="E36" s="49"/>
      <c r="F36" s="42"/>
      <c r="G36" s="42"/>
      <c r="H36" s="42"/>
      <c r="I36" s="42"/>
      <c r="J36" s="42"/>
      <c r="K36" s="51"/>
      <c r="L36" s="51"/>
      <c r="M36" s="57"/>
      <c r="N36" s="51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1:24" s="46" customFormat="1" ht="12.75" customHeight="1" x14ac:dyDescent="0.25">
      <c r="A37" s="42"/>
      <c r="B37" s="42"/>
      <c r="C37" s="49"/>
      <c r="D37" s="50"/>
      <c r="E37" s="49"/>
      <c r="F37" s="42"/>
      <c r="G37" s="42"/>
      <c r="H37" s="42"/>
      <c r="I37" s="42"/>
      <c r="J37" s="42"/>
      <c r="K37" s="51"/>
      <c r="L37" s="51"/>
      <c r="M37" s="57"/>
      <c r="N37" s="51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1:24" s="46" customFormat="1" ht="12.75" customHeight="1" x14ac:dyDescent="0.25">
      <c r="A38" s="42"/>
      <c r="B38" s="42"/>
      <c r="C38" s="49"/>
      <c r="D38" s="50"/>
      <c r="E38" s="49"/>
      <c r="F38" s="42"/>
      <c r="G38" s="42"/>
      <c r="H38" s="42"/>
      <c r="I38" s="42"/>
      <c r="J38" s="42"/>
      <c r="K38" s="51"/>
      <c r="L38" s="51"/>
      <c r="M38" s="57"/>
      <c r="N38" s="51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1:24" s="46" customFormat="1" ht="12.75" customHeight="1" x14ac:dyDescent="0.25">
      <c r="A39" s="42"/>
      <c r="B39" s="42"/>
      <c r="C39" s="49"/>
      <c r="D39" s="50"/>
      <c r="E39" s="49"/>
      <c r="F39" s="42"/>
      <c r="G39" s="42"/>
      <c r="H39" s="42"/>
      <c r="I39" s="42"/>
      <c r="J39" s="42"/>
      <c r="K39" s="51"/>
      <c r="L39" s="51"/>
      <c r="M39" s="57"/>
      <c r="N39" s="51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1:24" s="46" customFormat="1" ht="12.75" customHeight="1" x14ac:dyDescent="0.25">
      <c r="A40" s="42"/>
      <c r="B40" s="42"/>
      <c r="C40" s="49"/>
      <c r="D40" s="50"/>
      <c r="E40" s="49"/>
      <c r="F40" s="42"/>
      <c r="G40" s="42"/>
      <c r="H40" s="42"/>
      <c r="I40" s="42"/>
      <c r="J40" s="42"/>
      <c r="K40" s="51"/>
      <c r="L40" s="51"/>
      <c r="M40" s="57"/>
      <c r="N40" s="51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1:24" s="46" customFormat="1" ht="12.75" customHeight="1" x14ac:dyDescent="0.25">
      <c r="A41" s="42"/>
      <c r="B41" s="42"/>
      <c r="C41" s="49"/>
      <c r="D41" s="50"/>
      <c r="E41" s="49"/>
      <c r="F41" s="42"/>
      <c r="G41" s="42"/>
      <c r="H41" s="42"/>
      <c r="I41" s="42"/>
      <c r="J41" s="42"/>
      <c r="K41" s="51"/>
      <c r="L41" s="51"/>
      <c r="M41" s="57"/>
      <c r="N41" s="51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1:24" s="46" customFormat="1" ht="12.75" customHeight="1" x14ac:dyDescent="0.25">
      <c r="A42" s="42"/>
      <c r="B42" s="42"/>
      <c r="C42" s="49"/>
      <c r="D42" s="50"/>
      <c r="E42" s="49"/>
      <c r="F42" s="42"/>
      <c r="G42" s="42"/>
      <c r="H42" s="42"/>
      <c r="I42" s="42"/>
      <c r="J42" s="42"/>
      <c r="K42" s="51"/>
      <c r="L42" s="51"/>
      <c r="M42" s="57"/>
      <c r="N42" s="51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1:24" s="46" customFormat="1" ht="12.75" customHeight="1" x14ac:dyDescent="0.25">
      <c r="A43" s="42"/>
      <c r="B43" s="42"/>
      <c r="C43" s="49"/>
      <c r="D43" s="50"/>
      <c r="E43" s="49"/>
      <c r="F43" s="42"/>
      <c r="G43" s="42"/>
      <c r="H43" s="42"/>
      <c r="I43" s="42"/>
      <c r="J43" s="42"/>
      <c r="K43" s="51"/>
      <c r="L43" s="51"/>
      <c r="M43" s="57"/>
      <c r="N43" s="51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1:24" s="46" customFormat="1" x14ac:dyDescent="0.25">
      <c r="A44" s="42"/>
      <c r="B44" s="42"/>
      <c r="C44" s="49"/>
      <c r="D44" s="50"/>
      <c r="E44" s="49"/>
      <c r="F44" s="42"/>
      <c r="G44" s="42"/>
      <c r="H44" s="42"/>
      <c r="I44" s="42"/>
      <c r="J44" s="42"/>
      <c r="K44" s="51"/>
      <c r="L44" s="51"/>
      <c r="M44" s="57"/>
      <c r="N44" s="51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1:24" s="46" customFormat="1" x14ac:dyDescent="0.25">
      <c r="A45" s="42"/>
      <c r="B45" s="42"/>
      <c r="C45" s="49"/>
      <c r="D45" s="50"/>
      <c r="E45" s="49"/>
      <c r="F45" s="42"/>
      <c r="G45" s="42"/>
      <c r="H45" s="42"/>
      <c r="I45" s="42"/>
      <c r="J45" s="42"/>
      <c r="K45" s="51"/>
      <c r="L45" s="51"/>
      <c r="M45" s="57"/>
      <c r="N45" s="51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1:24" s="46" customFormat="1" x14ac:dyDescent="0.25">
      <c r="A46" s="42"/>
      <c r="B46" s="42"/>
      <c r="C46" s="49"/>
      <c r="D46" s="50"/>
      <c r="E46" s="49"/>
      <c r="F46" s="42"/>
      <c r="G46" s="42"/>
      <c r="H46" s="42"/>
      <c r="I46" s="42"/>
      <c r="J46" s="42"/>
      <c r="K46" s="51"/>
      <c r="L46" s="51"/>
      <c r="M46" s="57"/>
      <c r="N46" s="51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1:24" s="46" customFormat="1" x14ac:dyDescent="0.25">
      <c r="A47" s="42"/>
      <c r="B47" s="42"/>
      <c r="C47" s="49"/>
      <c r="D47" s="50"/>
      <c r="E47" s="49"/>
      <c r="F47" s="42"/>
      <c r="G47" s="42"/>
      <c r="H47" s="42"/>
      <c r="I47" s="42"/>
      <c r="J47" s="42"/>
      <c r="K47" s="51"/>
      <c r="L47" s="51"/>
      <c r="M47" s="57"/>
      <c r="N47" s="51"/>
      <c r="O47" s="42"/>
      <c r="P47" s="42"/>
      <c r="Q47" s="42"/>
      <c r="R47" s="42"/>
      <c r="S47" s="42"/>
      <c r="T47" s="42"/>
      <c r="U47" s="42"/>
      <c r="V47" s="42"/>
      <c r="W47" s="42"/>
      <c r="X47" s="42"/>
    </row>
    <row r="48" spans="1:24" s="46" customFormat="1" x14ac:dyDescent="0.25">
      <c r="A48" s="42"/>
      <c r="B48" s="42"/>
      <c r="C48" s="49"/>
      <c r="D48" s="50"/>
      <c r="E48" s="49"/>
      <c r="F48" s="42"/>
      <c r="G48" s="42"/>
      <c r="H48" s="42"/>
      <c r="I48" s="42"/>
      <c r="J48" s="42"/>
      <c r="K48" s="51"/>
      <c r="L48" s="51"/>
      <c r="M48" s="57"/>
      <c r="N48" s="51"/>
      <c r="O48" s="42"/>
      <c r="P48" s="42"/>
      <c r="Q48" s="42"/>
      <c r="R48" s="42"/>
      <c r="S48" s="42"/>
      <c r="T48" s="42"/>
      <c r="U48" s="42"/>
      <c r="V48" s="42"/>
      <c r="W48" s="42"/>
      <c r="X48" s="42"/>
    </row>
    <row r="49" spans="1:24" s="46" customFormat="1" x14ac:dyDescent="0.25">
      <c r="A49" s="42"/>
      <c r="B49" s="42"/>
      <c r="C49" s="49"/>
      <c r="D49" s="50"/>
      <c r="E49" s="49"/>
      <c r="F49" s="42"/>
      <c r="G49" s="42"/>
      <c r="H49" s="42"/>
      <c r="I49" s="42"/>
      <c r="J49" s="42"/>
      <c r="K49" s="51"/>
      <c r="L49" s="51"/>
      <c r="M49" s="57"/>
      <c r="N49" s="51"/>
      <c r="O49" s="42"/>
      <c r="P49" s="42"/>
      <c r="Q49" s="42"/>
      <c r="R49" s="42"/>
      <c r="S49" s="42"/>
      <c r="T49" s="42"/>
      <c r="U49" s="42"/>
      <c r="V49" s="42"/>
      <c r="W49" s="42"/>
      <c r="X49" s="42"/>
    </row>
    <row r="50" spans="1:24" s="46" customFormat="1" x14ac:dyDescent="0.25">
      <c r="A50" s="42"/>
      <c r="B50" s="42"/>
      <c r="C50" s="49"/>
      <c r="D50" s="50"/>
      <c r="E50" s="49"/>
      <c r="F50" s="42"/>
      <c r="G50" s="42"/>
      <c r="H50" s="42"/>
      <c r="I50" s="42"/>
      <c r="J50" s="42"/>
      <c r="K50" s="51"/>
      <c r="L50" s="51"/>
      <c r="M50" s="57"/>
      <c r="N50" s="51"/>
      <c r="O50" s="42"/>
      <c r="P50" s="42"/>
      <c r="Q50" s="42"/>
      <c r="R50" s="42"/>
      <c r="S50" s="42"/>
      <c r="T50" s="42"/>
      <c r="U50" s="42"/>
      <c r="V50" s="42"/>
      <c r="W50" s="42"/>
      <c r="X50" s="42"/>
    </row>
    <row r="51" spans="1:24" s="46" customFormat="1" x14ac:dyDescent="0.25">
      <c r="A51" s="42"/>
      <c r="B51" s="42"/>
      <c r="C51" s="49"/>
      <c r="D51" s="50"/>
      <c r="E51" s="49"/>
      <c r="F51" s="42"/>
      <c r="G51" s="42"/>
      <c r="H51" s="42"/>
      <c r="I51" s="42"/>
      <c r="J51" s="42"/>
      <c r="K51" s="51"/>
      <c r="L51" s="51"/>
      <c r="M51" s="57"/>
      <c r="N51" s="51"/>
      <c r="O51" s="42"/>
      <c r="P51" s="42"/>
      <c r="Q51" s="42"/>
      <c r="R51" s="42"/>
      <c r="S51" s="42"/>
      <c r="T51" s="42"/>
      <c r="U51" s="42"/>
      <c r="V51" s="42"/>
      <c r="W51" s="42"/>
      <c r="X51" s="42"/>
    </row>
    <row r="52" spans="1:24" s="46" customFormat="1" x14ac:dyDescent="0.25">
      <c r="A52" s="42"/>
      <c r="B52" s="42"/>
      <c r="C52" s="49"/>
      <c r="D52" s="50"/>
      <c r="E52" s="49"/>
      <c r="F52" s="42"/>
      <c r="G52" s="42"/>
      <c r="H52" s="42"/>
      <c r="I52" s="42"/>
      <c r="J52" s="42"/>
      <c r="K52" s="51"/>
      <c r="L52" s="51"/>
      <c r="M52" s="57"/>
      <c r="N52" s="51"/>
      <c r="O52" s="42"/>
      <c r="P52" s="42"/>
      <c r="Q52" s="42"/>
      <c r="R52" s="42"/>
      <c r="S52" s="42"/>
      <c r="T52" s="42"/>
      <c r="U52" s="42"/>
      <c r="V52" s="42"/>
      <c r="W52" s="42"/>
      <c r="X52" s="42"/>
    </row>
    <row r="53" spans="1:24" s="46" customFormat="1" x14ac:dyDescent="0.25">
      <c r="A53" s="42"/>
      <c r="B53" s="42"/>
      <c r="C53" s="49"/>
      <c r="D53" s="50"/>
      <c r="E53" s="49"/>
      <c r="F53" s="42"/>
      <c r="G53" s="42"/>
      <c r="H53" s="42"/>
      <c r="I53" s="42"/>
      <c r="J53" s="42"/>
      <c r="K53" s="51"/>
      <c r="L53" s="51"/>
      <c r="M53" s="57"/>
      <c r="N53" s="51"/>
      <c r="O53" s="42"/>
      <c r="P53" s="42"/>
      <c r="Q53" s="42"/>
      <c r="R53" s="42"/>
      <c r="S53" s="42"/>
      <c r="T53" s="42"/>
      <c r="U53" s="42"/>
      <c r="V53" s="42"/>
      <c r="W53" s="42"/>
      <c r="X53" s="42"/>
    </row>
    <row r="54" spans="1:24" s="46" customFormat="1" x14ac:dyDescent="0.25">
      <c r="A54" s="42"/>
      <c r="B54" s="42"/>
      <c r="C54" s="49"/>
      <c r="D54" s="50"/>
      <c r="E54" s="49"/>
      <c r="F54" s="42"/>
      <c r="G54" s="42"/>
      <c r="H54" s="42"/>
      <c r="I54" s="42"/>
      <c r="J54" s="42"/>
      <c r="K54" s="51"/>
      <c r="L54" s="51"/>
      <c r="M54" s="57"/>
      <c r="N54" s="51"/>
      <c r="O54" s="42"/>
      <c r="P54" s="42"/>
      <c r="Q54" s="42"/>
      <c r="R54" s="42"/>
      <c r="S54" s="42"/>
      <c r="T54" s="42"/>
      <c r="U54" s="42"/>
      <c r="V54" s="42"/>
      <c r="W54" s="42"/>
      <c r="X54" s="42"/>
    </row>
    <row r="55" spans="1:24" s="46" customFormat="1" x14ac:dyDescent="0.25">
      <c r="A55" s="42"/>
      <c r="B55" s="42"/>
      <c r="C55" s="49"/>
      <c r="D55" s="50"/>
      <c r="E55" s="49"/>
      <c r="F55" s="42"/>
      <c r="G55" s="42"/>
      <c r="H55" s="42"/>
      <c r="I55" s="42"/>
      <c r="J55" s="42"/>
      <c r="K55" s="51"/>
      <c r="L55" s="51"/>
      <c r="M55" s="57"/>
      <c r="N55" s="51"/>
      <c r="O55" s="42"/>
      <c r="P55" s="42"/>
      <c r="Q55" s="42"/>
      <c r="R55" s="42"/>
      <c r="S55" s="42"/>
      <c r="T55" s="42"/>
      <c r="U55" s="42"/>
      <c r="V55" s="42"/>
      <c r="W55" s="42"/>
      <c r="X55" s="42"/>
    </row>
    <row r="57" spans="1:24" x14ac:dyDescent="0.25">
      <c r="C57" s="2">
        <f>IF(D3="4C",'4C'!E69,IF(D3="4B",'4B'!E69,IF(D3="5A",'5A'!E69,IF(D3="5B",'5B'!E69,IF(D3="5C",'5C'!E69,IF(D3="5D",'5D'!E69,0))))))</f>
        <v>20307</v>
      </c>
    </row>
    <row r="58" spans="1:24" x14ac:dyDescent="0.25">
      <c r="C58" s="2">
        <f>IF(D3="4A",'4A'!I66,IF(D3="4B",'4B'!I66,IF(D3="4C",'4C'!I66,IF(D3="5A",'5A'!I66,IF(D3="5B",'5B'!I66,IF(D3="5C",'5C'!I66,IF(D3="5D",'5D'!I66,0)))))))</f>
        <v>24369</v>
      </c>
    </row>
  </sheetData>
  <sheetProtection selectLockedCells="1"/>
  <mergeCells count="9">
    <mergeCell ref="L3:L5"/>
    <mergeCell ref="L6:N6"/>
    <mergeCell ref="L7:L10"/>
    <mergeCell ref="K2:O2"/>
    <mergeCell ref="B2:F2"/>
    <mergeCell ref="G2:I2"/>
    <mergeCell ref="G6:I6"/>
    <mergeCell ref="G13:I14"/>
    <mergeCell ref="C13:E14"/>
  </mergeCells>
  <phoneticPr fontId="4" type="noConversion"/>
  <pageMargins left="0.75" right="0.75" top="1" bottom="1" header="0.5" footer="0.5"/>
  <pageSetup paperSize="9" orientation="portrait" r:id="rId1"/>
  <headerFooter alignWithMargins="0"/>
  <ignoredErrors>
    <ignoredError sqref="D7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S76"/>
  <sheetViews>
    <sheetView topLeftCell="D47" workbookViewId="0">
      <selection activeCell="A21" sqref="A21"/>
    </sheetView>
  </sheetViews>
  <sheetFormatPr defaultRowHeight="13.2" x14ac:dyDescent="0.25"/>
  <cols>
    <col min="2" max="2" width="10.33203125" customWidth="1"/>
    <col min="3" max="3" width="9.5546875" bestFit="1" customWidth="1"/>
    <col min="4" max="4" width="11.5546875" customWidth="1"/>
    <col min="5" max="5" width="9.109375" style="5"/>
    <col min="6" max="6" width="10" customWidth="1"/>
    <col min="7" max="7" width="10.88671875" customWidth="1"/>
    <col min="8" max="8" width="8.33203125" style="5" customWidth="1"/>
    <col min="9" max="9" width="9.109375" style="5" bestFit="1"/>
    <col min="10" max="10" width="8.5546875" style="5" bestFit="1" customWidth="1"/>
    <col min="11" max="11" width="18.44140625" style="5" customWidth="1"/>
    <col min="12" max="12" width="18.33203125" style="26" customWidth="1"/>
    <col min="13" max="13" width="19.5546875" customWidth="1"/>
    <col min="14" max="14" width="18.5546875" style="26" customWidth="1"/>
    <col min="15" max="15" width="22.88671875" style="15" bestFit="1" customWidth="1"/>
    <col min="16" max="16" width="11.88671875" style="10" customWidth="1"/>
    <col min="17" max="17" width="15.109375" style="10" bestFit="1" customWidth="1"/>
    <col min="18" max="18" width="11" style="10" bestFit="1" customWidth="1"/>
    <col min="19" max="19" width="11.5546875" style="10" bestFit="1" customWidth="1"/>
  </cols>
  <sheetData>
    <row r="1" spans="2:16" ht="17.399999999999999" x14ac:dyDescent="0.3">
      <c r="M1" s="41" t="s">
        <v>81</v>
      </c>
      <c r="O1" s="8"/>
      <c r="P1" s="9"/>
    </row>
    <row r="2" spans="2:16" x14ac:dyDescent="0.25">
      <c r="B2" t="s">
        <v>8</v>
      </c>
      <c r="C2" t="s">
        <v>9</v>
      </c>
      <c r="D2" t="s">
        <v>10</v>
      </c>
      <c r="E2" s="5" t="s">
        <v>11</v>
      </c>
      <c r="F2" t="s">
        <v>12</v>
      </c>
      <c r="G2" t="s">
        <v>13</v>
      </c>
      <c r="H2" s="5" t="s">
        <v>14</v>
      </c>
      <c r="I2" s="5" t="s">
        <v>15</v>
      </c>
      <c r="J2" s="5" t="s">
        <v>16</v>
      </c>
      <c r="K2" s="11" t="s">
        <v>17</v>
      </c>
      <c r="L2" s="27" t="s">
        <v>18</v>
      </c>
      <c r="M2" s="6" t="s">
        <v>19</v>
      </c>
      <c r="N2" s="27" t="s">
        <v>20</v>
      </c>
      <c r="O2" s="8" t="s">
        <v>21</v>
      </c>
      <c r="P2" s="12"/>
    </row>
    <row r="3" spans="2:16" x14ac:dyDescent="0.25">
      <c r="B3" s="5" t="s">
        <v>69</v>
      </c>
      <c r="C3" s="5">
        <f>Hesaplama!$D$5</f>
        <v>300</v>
      </c>
      <c r="D3" s="5">
        <f>B5*C3</f>
        <v>300</v>
      </c>
      <c r="L3" s="27" t="s">
        <v>22</v>
      </c>
      <c r="M3" s="7" t="s">
        <v>22</v>
      </c>
      <c r="N3" s="27" t="s">
        <v>22</v>
      </c>
      <c r="O3" s="13" t="s">
        <v>22</v>
      </c>
      <c r="P3" s="12"/>
    </row>
    <row r="4" spans="2:16" x14ac:dyDescent="0.25">
      <c r="B4" s="5" t="s">
        <v>3</v>
      </c>
      <c r="C4" s="5">
        <f t="shared" ref="C4:C35" si="0">C3</f>
        <v>300</v>
      </c>
      <c r="D4" s="5">
        <f t="shared" ref="D4:D35" si="1">D3</f>
        <v>300</v>
      </c>
      <c r="E4" s="5">
        <v>0</v>
      </c>
      <c r="I4" s="5">
        <v>0</v>
      </c>
      <c r="J4" s="5">
        <v>0</v>
      </c>
      <c r="K4" s="5">
        <v>0</v>
      </c>
      <c r="L4" s="27"/>
      <c r="M4" s="7"/>
      <c r="N4" s="27"/>
      <c r="O4" s="13"/>
      <c r="P4" s="12"/>
    </row>
    <row r="5" spans="2:16" ht="17.399999999999999" x14ac:dyDescent="0.3">
      <c r="B5" s="5">
        <f>Hesaplama!$D$6</f>
        <v>1</v>
      </c>
      <c r="C5" s="5">
        <f t="shared" si="0"/>
        <v>300</v>
      </c>
      <c r="D5" s="5">
        <f t="shared" si="1"/>
        <v>300</v>
      </c>
      <c r="E5" s="5">
        <v>0</v>
      </c>
      <c r="F5" t="b">
        <f t="shared" ref="F5:F36" si="2">AND(C5&gt;K4,C5&lt;K5)</f>
        <v>0</v>
      </c>
      <c r="G5" t="b">
        <f t="shared" ref="G5:G36" si="3">AND(D5&gt;K4,D5&lt;K5)</f>
        <v>0</v>
      </c>
      <c r="H5" s="5">
        <f>IF(F5=TRUE,L5,0)</f>
        <v>0</v>
      </c>
      <c r="I5" s="5">
        <v>0</v>
      </c>
      <c r="J5" s="5">
        <f>IF(G5=TRUE,N5,0)</f>
        <v>0</v>
      </c>
      <c r="K5" s="5">
        <v>100</v>
      </c>
      <c r="L5" s="28">
        <v>14356</v>
      </c>
      <c r="M5" s="14">
        <v>50</v>
      </c>
      <c r="N5" s="28">
        <f>N6</f>
        <v>8614</v>
      </c>
      <c r="O5" s="14">
        <v>50</v>
      </c>
      <c r="P5" s="9"/>
    </row>
    <row r="6" spans="2:16" ht="17.399999999999999" x14ac:dyDescent="0.3">
      <c r="C6" s="5">
        <f t="shared" si="0"/>
        <v>300</v>
      </c>
      <c r="D6" s="5">
        <f t="shared" si="1"/>
        <v>300</v>
      </c>
      <c r="E6" s="5">
        <f t="shared" ref="E6:E37" si="4">IF(C6=K6,L6,0)</f>
        <v>0</v>
      </c>
      <c r="F6" t="b">
        <f t="shared" si="2"/>
        <v>0</v>
      </c>
      <c r="G6" t="b">
        <f t="shared" si="3"/>
        <v>0</v>
      </c>
      <c r="H6" s="5">
        <f>IF(F6=TRUE,L6,0)</f>
        <v>0</v>
      </c>
      <c r="I6" s="5">
        <f t="shared" ref="I6:I37" si="5">IF(D6=K6,N6,0)</f>
        <v>0</v>
      </c>
      <c r="J6" s="5">
        <f>IF(G6=TRUE,N6,0)</f>
        <v>0</v>
      </c>
      <c r="K6">
        <v>100</v>
      </c>
      <c r="L6" s="39">
        <v>14356</v>
      </c>
      <c r="M6" s="14">
        <v>50</v>
      </c>
      <c r="N6" s="39">
        <v>8614</v>
      </c>
      <c r="O6" s="14">
        <v>50</v>
      </c>
      <c r="P6" s="9"/>
    </row>
    <row r="7" spans="2:16" ht="17.399999999999999" x14ac:dyDescent="0.3">
      <c r="C7" s="5">
        <f t="shared" si="0"/>
        <v>300</v>
      </c>
      <c r="D7" s="5">
        <f t="shared" si="1"/>
        <v>300</v>
      </c>
      <c r="E7" s="5">
        <f t="shared" si="4"/>
        <v>0</v>
      </c>
      <c r="F7" t="b">
        <f t="shared" si="2"/>
        <v>0</v>
      </c>
      <c r="G7" t="b">
        <f t="shared" si="3"/>
        <v>0</v>
      </c>
      <c r="H7" s="5">
        <f t="shared" ref="H7:H38" si="6">IF(F7=TRUE,(((L7-L6)/(K7-K6))*(C7-K6))+L6,0)</f>
        <v>0</v>
      </c>
      <c r="I7" s="5">
        <f t="shared" si="5"/>
        <v>0</v>
      </c>
      <c r="J7" s="5">
        <f t="shared" ref="J7:J38" si="7">IF(G7=TRUE,(((N7-N6)/(K7-K6))*(D7-K6))+N6,0)</f>
        <v>0</v>
      </c>
      <c r="K7">
        <v>200</v>
      </c>
      <c r="L7" s="39">
        <v>27894</v>
      </c>
      <c r="M7" s="14">
        <v>50</v>
      </c>
      <c r="N7" s="39">
        <v>16736</v>
      </c>
      <c r="O7" s="14">
        <v>50</v>
      </c>
      <c r="P7" s="9"/>
    </row>
    <row r="8" spans="2:16" ht="17.399999999999999" x14ac:dyDescent="0.3">
      <c r="C8" s="5">
        <f t="shared" si="0"/>
        <v>300</v>
      </c>
      <c r="D8" s="5">
        <f t="shared" si="1"/>
        <v>300</v>
      </c>
      <c r="E8" s="5">
        <f t="shared" si="4"/>
        <v>40614</v>
      </c>
      <c r="F8" t="b">
        <f t="shared" si="2"/>
        <v>0</v>
      </c>
      <c r="G8" t="b">
        <f t="shared" si="3"/>
        <v>0</v>
      </c>
      <c r="H8" s="5">
        <f t="shared" si="6"/>
        <v>0</v>
      </c>
      <c r="I8" s="5">
        <f t="shared" si="5"/>
        <v>24369</v>
      </c>
      <c r="J8" s="5">
        <f t="shared" si="7"/>
        <v>0</v>
      </c>
      <c r="K8">
        <v>300</v>
      </c>
      <c r="L8" s="39">
        <v>40614</v>
      </c>
      <c r="M8" s="14">
        <v>50</v>
      </c>
      <c r="N8" s="39">
        <v>24369</v>
      </c>
      <c r="O8" s="14">
        <v>50</v>
      </c>
      <c r="P8" s="9"/>
    </row>
    <row r="9" spans="2:16" ht="17.399999999999999" x14ac:dyDescent="0.3">
      <c r="C9" s="5">
        <f t="shared" si="0"/>
        <v>300</v>
      </c>
      <c r="D9" s="5">
        <f t="shared" si="1"/>
        <v>300</v>
      </c>
      <c r="E9" s="5">
        <f t="shared" si="4"/>
        <v>0</v>
      </c>
      <c r="F9" t="b">
        <f t="shared" si="2"/>
        <v>0</v>
      </c>
      <c r="G9" t="b">
        <f t="shared" si="3"/>
        <v>0</v>
      </c>
      <c r="H9" s="5">
        <f t="shared" si="6"/>
        <v>0</v>
      </c>
      <c r="I9" s="5">
        <f t="shared" si="5"/>
        <v>0</v>
      </c>
      <c r="J9" s="5">
        <f t="shared" si="7"/>
        <v>0</v>
      </c>
      <c r="K9">
        <v>400</v>
      </c>
      <c r="L9" s="39">
        <v>52517</v>
      </c>
      <c r="M9" s="14">
        <v>50</v>
      </c>
      <c r="N9" s="39">
        <v>31510</v>
      </c>
      <c r="O9" s="14">
        <v>50</v>
      </c>
      <c r="P9" s="9"/>
    </row>
    <row r="10" spans="2:16" ht="17.399999999999999" x14ac:dyDescent="0.3">
      <c r="C10" s="5">
        <f t="shared" si="0"/>
        <v>300</v>
      </c>
      <c r="D10" s="5">
        <f t="shared" si="1"/>
        <v>300</v>
      </c>
      <c r="E10" s="5">
        <f t="shared" si="4"/>
        <v>0</v>
      </c>
      <c r="F10" t="b">
        <f t="shared" si="2"/>
        <v>0</v>
      </c>
      <c r="G10" t="b">
        <f t="shared" si="3"/>
        <v>0</v>
      </c>
      <c r="H10" s="5">
        <f t="shared" si="6"/>
        <v>0</v>
      </c>
      <c r="I10" s="5">
        <f t="shared" si="5"/>
        <v>0</v>
      </c>
      <c r="J10" s="5">
        <f t="shared" si="7"/>
        <v>0</v>
      </c>
      <c r="K10">
        <v>500</v>
      </c>
      <c r="L10" s="39">
        <v>63602</v>
      </c>
      <c r="M10" s="14">
        <v>50</v>
      </c>
      <c r="N10" s="39">
        <v>38161</v>
      </c>
      <c r="O10" s="14">
        <v>50</v>
      </c>
      <c r="P10" s="9"/>
    </row>
    <row r="11" spans="2:16" ht="17.399999999999999" x14ac:dyDescent="0.3">
      <c r="C11" s="5">
        <f t="shared" si="0"/>
        <v>300</v>
      </c>
      <c r="D11" s="5">
        <f t="shared" si="1"/>
        <v>300</v>
      </c>
      <c r="E11" s="5">
        <f t="shared" si="4"/>
        <v>0</v>
      </c>
      <c r="F11" t="b">
        <f t="shared" si="2"/>
        <v>0</v>
      </c>
      <c r="G11" t="b">
        <f t="shared" si="3"/>
        <v>0</v>
      </c>
      <c r="H11" s="5">
        <f t="shared" si="6"/>
        <v>0</v>
      </c>
      <c r="I11" s="5">
        <f t="shared" si="5"/>
        <v>0</v>
      </c>
      <c r="J11" s="5">
        <f t="shared" si="7"/>
        <v>0</v>
      </c>
      <c r="K11">
        <v>600</v>
      </c>
      <c r="L11" s="39">
        <v>73869</v>
      </c>
      <c r="M11" s="14">
        <v>50</v>
      </c>
      <c r="N11" s="39">
        <v>44322</v>
      </c>
      <c r="O11" s="14">
        <v>50</v>
      </c>
      <c r="P11" s="9"/>
    </row>
    <row r="12" spans="2:16" ht="17.399999999999999" x14ac:dyDescent="0.3">
      <c r="C12" s="5">
        <f t="shared" si="0"/>
        <v>300</v>
      </c>
      <c r="D12" s="5">
        <f t="shared" si="1"/>
        <v>300</v>
      </c>
      <c r="E12" s="5">
        <f t="shared" si="4"/>
        <v>0</v>
      </c>
      <c r="F12" t="b">
        <f t="shared" si="2"/>
        <v>0</v>
      </c>
      <c r="G12" t="b">
        <f t="shared" si="3"/>
        <v>0</v>
      </c>
      <c r="H12" s="5">
        <f t="shared" si="6"/>
        <v>0</v>
      </c>
      <c r="I12" s="5">
        <f t="shared" si="5"/>
        <v>0</v>
      </c>
      <c r="J12" s="5">
        <f t="shared" si="7"/>
        <v>0</v>
      </c>
      <c r="K12">
        <v>700</v>
      </c>
      <c r="L12" s="39">
        <v>83319</v>
      </c>
      <c r="M12" s="14">
        <v>50</v>
      </c>
      <c r="N12" s="39">
        <v>49991</v>
      </c>
      <c r="O12" s="14">
        <v>50</v>
      </c>
      <c r="P12" s="9"/>
    </row>
    <row r="13" spans="2:16" ht="17.399999999999999" x14ac:dyDescent="0.3">
      <c r="C13" s="5">
        <f t="shared" si="0"/>
        <v>300</v>
      </c>
      <c r="D13" s="5">
        <f t="shared" si="1"/>
        <v>300</v>
      </c>
      <c r="E13" s="5">
        <f t="shared" si="4"/>
        <v>0</v>
      </c>
      <c r="F13" t="b">
        <f t="shared" si="2"/>
        <v>0</v>
      </c>
      <c r="G13" t="b">
        <f t="shared" si="3"/>
        <v>0</v>
      </c>
      <c r="H13" s="5">
        <f t="shared" si="6"/>
        <v>0</v>
      </c>
      <c r="I13" s="5">
        <f t="shared" si="5"/>
        <v>0</v>
      </c>
      <c r="J13" s="5">
        <f t="shared" si="7"/>
        <v>0</v>
      </c>
      <c r="K13">
        <v>800</v>
      </c>
      <c r="L13" s="39">
        <v>91950</v>
      </c>
      <c r="M13" s="14">
        <v>50</v>
      </c>
      <c r="N13" s="39">
        <v>55170</v>
      </c>
      <c r="O13" s="14">
        <v>50</v>
      </c>
      <c r="P13" s="9"/>
    </row>
    <row r="14" spans="2:16" ht="17.399999999999999" x14ac:dyDescent="0.3">
      <c r="C14" s="5">
        <f t="shared" si="0"/>
        <v>300</v>
      </c>
      <c r="D14" s="5">
        <f t="shared" si="1"/>
        <v>300</v>
      </c>
      <c r="E14" s="5">
        <f t="shared" si="4"/>
        <v>0</v>
      </c>
      <c r="F14" t="b">
        <f t="shared" si="2"/>
        <v>0</v>
      </c>
      <c r="G14" t="b">
        <f t="shared" si="3"/>
        <v>0</v>
      </c>
      <c r="H14" s="5">
        <f t="shared" si="6"/>
        <v>0</v>
      </c>
      <c r="I14" s="5">
        <f t="shared" si="5"/>
        <v>0</v>
      </c>
      <c r="J14" s="5">
        <f t="shared" si="7"/>
        <v>0</v>
      </c>
      <c r="K14">
        <v>900</v>
      </c>
      <c r="L14" s="39">
        <v>99764</v>
      </c>
      <c r="M14" s="14">
        <v>50</v>
      </c>
      <c r="N14" s="39">
        <v>59859</v>
      </c>
      <c r="O14" s="14">
        <v>50</v>
      </c>
      <c r="P14" s="9"/>
    </row>
    <row r="15" spans="2:16" ht="17.399999999999999" x14ac:dyDescent="0.3">
      <c r="C15" s="5">
        <f t="shared" si="0"/>
        <v>300</v>
      </c>
      <c r="D15" s="5">
        <f t="shared" si="1"/>
        <v>300</v>
      </c>
      <c r="E15" s="5">
        <f t="shared" si="4"/>
        <v>0</v>
      </c>
      <c r="F15" t="b">
        <f t="shared" si="2"/>
        <v>0</v>
      </c>
      <c r="G15" t="b">
        <f t="shared" si="3"/>
        <v>0</v>
      </c>
      <c r="H15" s="5">
        <f t="shared" si="6"/>
        <v>0</v>
      </c>
      <c r="I15" s="5">
        <f t="shared" si="5"/>
        <v>0</v>
      </c>
      <c r="J15" s="5">
        <f t="shared" si="7"/>
        <v>0</v>
      </c>
      <c r="K15">
        <v>1000</v>
      </c>
      <c r="L15" s="39">
        <v>106761</v>
      </c>
      <c r="M15" s="14">
        <v>50</v>
      </c>
      <c r="N15" s="39">
        <v>64056</v>
      </c>
      <c r="O15" s="14">
        <v>50</v>
      </c>
      <c r="P15" s="9"/>
    </row>
    <row r="16" spans="2:16" ht="17.399999999999999" x14ac:dyDescent="0.3">
      <c r="C16" s="5">
        <f t="shared" si="0"/>
        <v>300</v>
      </c>
      <c r="D16" s="5">
        <f t="shared" si="1"/>
        <v>300</v>
      </c>
      <c r="E16" s="5">
        <f t="shared" si="4"/>
        <v>0</v>
      </c>
      <c r="F16" t="b">
        <f t="shared" si="2"/>
        <v>0</v>
      </c>
      <c r="G16" t="b">
        <f t="shared" si="3"/>
        <v>0</v>
      </c>
      <c r="H16" s="5">
        <f t="shared" si="6"/>
        <v>0</v>
      </c>
      <c r="I16" s="5">
        <f t="shared" si="5"/>
        <v>0</v>
      </c>
      <c r="J16" s="5">
        <f t="shared" si="7"/>
        <v>0</v>
      </c>
      <c r="K16">
        <v>1100</v>
      </c>
      <c r="L16" s="39">
        <v>115687</v>
      </c>
      <c r="M16" s="14">
        <v>50</v>
      </c>
      <c r="N16" s="39">
        <v>69412</v>
      </c>
      <c r="O16" s="14">
        <v>50</v>
      </c>
      <c r="P16" s="9"/>
    </row>
    <row r="17" spans="3:16" ht="17.399999999999999" x14ac:dyDescent="0.3">
      <c r="C17" s="5">
        <f t="shared" si="0"/>
        <v>300</v>
      </c>
      <c r="D17" s="5">
        <f t="shared" si="1"/>
        <v>300</v>
      </c>
      <c r="E17" s="5">
        <f t="shared" si="4"/>
        <v>0</v>
      </c>
      <c r="F17" t="b">
        <f t="shared" si="2"/>
        <v>0</v>
      </c>
      <c r="G17" t="b">
        <f t="shared" si="3"/>
        <v>0</v>
      </c>
      <c r="H17" s="5">
        <f t="shared" si="6"/>
        <v>0</v>
      </c>
      <c r="I17" s="5">
        <f t="shared" si="5"/>
        <v>0</v>
      </c>
      <c r="J17" s="5">
        <f t="shared" si="7"/>
        <v>0</v>
      </c>
      <c r="K17">
        <v>1200</v>
      </c>
      <c r="L17" s="39">
        <v>124296</v>
      </c>
      <c r="M17" s="14">
        <v>50</v>
      </c>
      <c r="N17" s="39">
        <v>74578</v>
      </c>
      <c r="O17" s="14">
        <v>50</v>
      </c>
      <c r="P17" s="9"/>
    </row>
    <row r="18" spans="3:16" ht="17.399999999999999" x14ac:dyDescent="0.3">
      <c r="C18" s="5">
        <f t="shared" si="0"/>
        <v>300</v>
      </c>
      <c r="D18" s="5">
        <f t="shared" si="1"/>
        <v>300</v>
      </c>
      <c r="E18" s="5">
        <f t="shared" si="4"/>
        <v>0</v>
      </c>
      <c r="F18" t="b">
        <f t="shared" si="2"/>
        <v>0</v>
      </c>
      <c r="G18" t="b">
        <f t="shared" si="3"/>
        <v>0</v>
      </c>
      <c r="H18" s="5">
        <f t="shared" si="6"/>
        <v>0</v>
      </c>
      <c r="I18" s="5">
        <f t="shared" si="5"/>
        <v>0</v>
      </c>
      <c r="J18" s="5">
        <f t="shared" si="7"/>
        <v>0</v>
      </c>
      <c r="K18">
        <v>1300</v>
      </c>
      <c r="L18" s="39">
        <v>132883</v>
      </c>
      <c r="M18" s="14">
        <v>50</v>
      </c>
      <c r="N18" s="39">
        <v>79730</v>
      </c>
      <c r="O18" s="14">
        <v>50</v>
      </c>
      <c r="P18" s="9"/>
    </row>
    <row r="19" spans="3:16" ht="17.399999999999999" x14ac:dyDescent="0.3">
      <c r="C19" s="5">
        <f t="shared" si="0"/>
        <v>300</v>
      </c>
      <c r="D19" s="5">
        <f t="shared" si="1"/>
        <v>300</v>
      </c>
      <c r="E19" s="5">
        <f t="shared" si="4"/>
        <v>0</v>
      </c>
      <c r="F19" t="b">
        <f t="shared" si="2"/>
        <v>0</v>
      </c>
      <c r="G19" t="b">
        <f t="shared" si="3"/>
        <v>0</v>
      </c>
      <c r="H19" s="5">
        <f t="shared" si="6"/>
        <v>0</v>
      </c>
      <c r="I19" s="5">
        <f t="shared" si="5"/>
        <v>0</v>
      </c>
      <c r="J19" s="5">
        <f t="shared" si="7"/>
        <v>0</v>
      </c>
      <c r="K19">
        <v>1400</v>
      </c>
      <c r="L19" s="39">
        <v>140878</v>
      </c>
      <c r="M19" s="14">
        <v>50</v>
      </c>
      <c r="N19" s="39">
        <v>84527</v>
      </c>
      <c r="O19" s="14">
        <v>50</v>
      </c>
      <c r="P19" s="9"/>
    </row>
    <row r="20" spans="3:16" ht="17.399999999999999" x14ac:dyDescent="0.3">
      <c r="C20" s="5">
        <f t="shared" si="0"/>
        <v>300</v>
      </c>
      <c r="D20" s="5">
        <f t="shared" si="1"/>
        <v>300</v>
      </c>
      <c r="E20" s="5">
        <f t="shared" si="4"/>
        <v>0</v>
      </c>
      <c r="F20" t="b">
        <f t="shared" si="2"/>
        <v>0</v>
      </c>
      <c r="G20" t="b">
        <f t="shared" si="3"/>
        <v>0</v>
      </c>
      <c r="H20" s="5">
        <f t="shared" si="6"/>
        <v>0</v>
      </c>
      <c r="I20" s="5">
        <f t="shared" si="5"/>
        <v>0</v>
      </c>
      <c r="J20" s="5">
        <f t="shared" si="7"/>
        <v>0</v>
      </c>
      <c r="K20">
        <v>1500</v>
      </c>
      <c r="L20" s="39">
        <v>148897</v>
      </c>
      <c r="M20" s="14">
        <v>50</v>
      </c>
      <c r="N20" s="39">
        <v>89338</v>
      </c>
      <c r="O20" s="14">
        <v>50</v>
      </c>
      <c r="P20" s="9"/>
    </row>
    <row r="21" spans="3:16" ht="17.399999999999999" x14ac:dyDescent="0.3">
      <c r="C21" s="5">
        <f t="shared" si="0"/>
        <v>300</v>
      </c>
      <c r="D21" s="5">
        <f t="shared" si="1"/>
        <v>300</v>
      </c>
      <c r="E21" s="5">
        <f t="shared" si="4"/>
        <v>0</v>
      </c>
      <c r="F21" t="b">
        <f t="shared" si="2"/>
        <v>0</v>
      </c>
      <c r="G21" t="b">
        <f t="shared" si="3"/>
        <v>0</v>
      </c>
      <c r="H21" s="5">
        <f t="shared" si="6"/>
        <v>0</v>
      </c>
      <c r="I21" s="5">
        <f t="shared" si="5"/>
        <v>0</v>
      </c>
      <c r="J21" s="5">
        <f t="shared" si="7"/>
        <v>0</v>
      </c>
      <c r="K21">
        <v>1600</v>
      </c>
      <c r="L21" s="39">
        <v>156643</v>
      </c>
      <c r="M21" s="14">
        <v>50</v>
      </c>
      <c r="N21" s="39">
        <v>93986</v>
      </c>
      <c r="O21" s="14">
        <v>50</v>
      </c>
      <c r="P21" s="9"/>
    </row>
    <row r="22" spans="3:16" ht="17.399999999999999" x14ac:dyDescent="0.3">
      <c r="C22" s="5">
        <f t="shared" si="0"/>
        <v>300</v>
      </c>
      <c r="D22" s="5">
        <f t="shared" si="1"/>
        <v>300</v>
      </c>
      <c r="E22" s="5">
        <f t="shared" si="4"/>
        <v>0</v>
      </c>
      <c r="F22" t="b">
        <f t="shared" si="2"/>
        <v>0</v>
      </c>
      <c r="G22" t="b">
        <f t="shared" si="3"/>
        <v>0</v>
      </c>
      <c r="H22" s="5">
        <f t="shared" si="6"/>
        <v>0</v>
      </c>
      <c r="I22" s="5">
        <f t="shared" si="5"/>
        <v>0</v>
      </c>
      <c r="J22" s="5">
        <f t="shared" si="7"/>
        <v>0</v>
      </c>
      <c r="K22">
        <v>1700</v>
      </c>
      <c r="L22" s="39">
        <v>163730</v>
      </c>
      <c r="M22" s="14">
        <v>50</v>
      </c>
      <c r="N22" s="39">
        <v>98238</v>
      </c>
      <c r="O22" s="14">
        <v>50</v>
      </c>
      <c r="P22" s="9"/>
    </row>
    <row r="23" spans="3:16" ht="17.399999999999999" x14ac:dyDescent="0.3">
      <c r="C23" s="5">
        <f t="shared" si="0"/>
        <v>300</v>
      </c>
      <c r="D23" s="5">
        <f t="shared" si="1"/>
        <v>300</v>
      </c>
      <c r="E23" s="5">
        <f t="shared" si="4"/>
        <v>0</v>
      </c>
      <c r="F23" t="b">
        <f t="shared" si="2"/>
        <v>0</v>
      </c>
      <c r="G23" t="b">
        <f t="shared" si="3"/>
        <v>0</v>
      </c>
      <c r="H23" s="5">
        <f t="shared" si="6"/>
        <v>0</v>
      </c>
      <c r="I23" s="5">
        <f t="shared" si="5"/>
        <v>0</v>
      </c>
      <c r="J23" s="5">
        <f t="shared" si="7"/>
        <v>0</v>
      </c>
      <c r="K23">
        <v>1800</v>
      </c>
      <c r="L23" s="39">
        <v>170499</v>
      </c>
      <c r="M23" s="14">
        <v>50</v>
      </c>
      <c r="N23" s="39">
        <v>102299</v>
      </c>
      <c r="O23" s="14">
        <v>50</v>
      </c>
      <c r="P23" s="9"/>
    </row>
    <row r="24" spans="3:16" ht="17.399999999999999" x14ac:dyDescent="0.3">
      <c r="C24" s="5">
        <f t="shared" si="0"/>
        <v>300</v>
      </c>
      <c r="D24" s="5">
        <f t="shared" si="1"/>
        <v>300</v>
      </c>
      <c r="E24" s="5">
        <f t="shared" si="4"/>
        <v>0</v>
      </c>
      <c r="F24" t="b">
        <f t="shared" si="2"/>
        <v>0</v>
      </c>
      <c r="G24" t="b">
        <f t="shared" si="3"/>
        <v>0</v>
      </c>
      <c r="H24" s="5">
        <f t="shared" si="6"/>
        <v>0</v>
      </c>
      <c r="I24" s="5">
        <f t="shared" si="5"/>
        <v>0</v>
      </c>
      <c r="J24" s="5">
        <f t="shared" si="7"/>
        <v>0</v>
      </c>
      <c r="K24">
        <v>1900</v>
      </c>
      <c r="L24" s="39">
        <v>177381</v>
      </c>
      <c r="M24" s="14">
        <v>50</v>
      </c>
      <c r="N24" s="39">
        <v>106429</v>
      </c>
      <c r="O24" s="14">
        <v>50</v>
      </c>
      <c r="P24" s="9"/>
    </row>
    <row r="25" spans="3:16" ht="17.399999999999999" x14ac:dyDescent="0.3">
      <c r="C25" s="5">
        <f t="shared" si="0"/>
        <v>300</v>
      </c>
      <c r="D25" s="5">
        <f t="shared" si="1"/>
        <v>300</v>
      </c>
      <c r="E25" s="5">
        <f t="shared" si="4"/>
        <v>0</v>
      </c>
      <c r="F25" t="b">
        <f t="shared" si="2"/>
        <v>0</v>
      </c>
      <c r="G25" t="b">
        <f t="shared" si="3"/>
        <v>0</v>
      </c>
      <c r="H25" s="5">
        <f t="shared" si="6"/>
        <v>0</v>
      </c>
      <c r="I25" s="5">
        <f t="shared" si="5"/>
        <v>0</v>
      </c>
      <c r="J25" s="5">
        <f t="shared" si="7"/>
        <v>0</v>
      </c>
      <c r="K25">
        <v>2000</v>
      </c>
      <c r="L25" s="39">
        <v>183537</v>
      </c>
      <c r="M25" s="14">
        <v>50</v>
      </c>
      <c r="N25" s="39">
        <v>110122</v>
      </c>
      <c r="O25" s="14">
        <v>50</v>
      </c>
      <c r="P25" s="9"/>
    </row>
    <row r="26" spans="3:16" ht="17.399999999999999" x14ac:dyDescent="0.3">
      <c r="C26" s="5">
        <f t="shared" si="0"/>
        <v>300</v>
      </c>
      <c r="D26" s="5">
        <f t="shared" si="1"/>
        <v>300</v>
      </c>
      <c r="E26" s="5">
        <f t="shared" si="4"/>
        <v>0</v>
      </c>
      <c r="F26" t="b">
        <f t="shared" si="2"/>
        <v>0</v>
      </c>
      <c r="G26" t="b">
        <f t="shared" si="3"/>
        <v>0</v>
      </c>
      <c r="H26" s="5">
        <f t="shared" si="6"/>
        <v>0</v>
      </c>
      <c r="I26" s="5">
        <f t="shared" si="5"/>
        <v>0</v>
      </c>
      <c r="J26" s="5">
        <f t="shared" si="7"/>
        <v>0</v>
      </c>
      <c r="K26">
        <v>2200</v>
      </c>
      <c r="L26" s="39">
        <v>195394</v>
      </c>
      <c r="M26" s="14">
        <v>50</v>
      </c>
      <c r="N26" s="39">
        <v>117237</v>
      </c>
      <c r="O26" s="14">
        <v>50</v>
      </c>
      <c r="P26" s="9"/>
    </row>
    <row r="27" spans="3:16" ht="17.399999999999999" x14ac:dyDescent="0.3">
      <c r="C27" s="5">
        <f t="shared" si="0"/>
        <v>300</v>
      </c>
      <c r="D27" s="5">
        <f t="shared" si="1"/>
        <v>300</v>
      </c>
      <c r="E27" s="5">
        <f t="shared" si="4"/>
        <v>0</v>
      </c>
      <c r="F27" t="b">
        <f t="shared" si="2"/>
        <v>0</v>
      </c>
      <c r="G27" t="b">
        <f t="shared" si="3"/>
        <v>0</v>
      </c>
      <c r="H27" s="5">
        <f t="shared" si="6"/>
        <v>0</v>
      </c>
      <c r="I27" s="5">
        <f t="shared" si="5"/>
        <v>0</v>
      </c>
      <c r="J27" s="5">
        <f t="shared" si="7"/>
        <v>0</v>
      </c>
      <c r="K27">
        <v>2400</v>
      </c>
      <c r="L27" s="39">
        <v>205525</v>
      </c>
      <c r="M27" s="14">
        <v>50</v>
      </c>
      <c r="N27" s="39">
        <v>123315</v>
      </c>
      <c r="O27" s="14">
        <v>50</v>
      </c>
      <c r="P27" s="9"/>
    </row>
    <row r="28" spans="3:16" ht="17.399999999999999" x14ac:dyDescent="0.3">
      <c r="C28" s="5">
        <f t="shared" si="0"/>
        <v>300</v>
      </c>
      <c r="D28" s="5">
        <f t="shared" si="1"/>
        <v>300</v>
      </c>
      <c r="E28" s="5">
        <f t="shared" si="4"/>
        <v>0</v>
      </c>
      <c r="F28" t="b">
        <f t="shared" si="2"/>
        <v>0</v>
      </c>
      <c r="G28" t="b">
        <f t="shared" si="3"/>
        <v>0</v>
      </c>
      <c r="H28" s="5">
        <f t="shared" si="6"/>
        <v>0</v>
      </c>
      <c r="I28" s="5">
        <f t="shared" si="5"/>
        <v>0</v>
      </c>
      <c r="J28" s="5">
        <f t="shared" si="7"/>
        <v>0</v>
      </c>
      <c r="K28">
        <v>2600</v>
      </c>
      <c r="L28" s="39">
        <v>216747</v>
      </c>
      <c r="M28" s="14">
        <v>50</v>
      </c>
      <c r="N28" s="39">
        <v>130048</v>
      </c>
      <c r="O28" s="14">
        <v>50</v>
      </c>
      <c r="P28" s="9"/>
    </row>
    <row r="29" spans="3:16" ht="17.399999999999999" x14ac:dyDescent="0.3">
      <c r="C29" s="5">
        <f t="shared" si="0"/>
        <v>300</v>
      </c>
      <c r="D29" s="5">
        <f t="shared" si="1"/>
        <v>300</v>
      </c>
      <c r="E29" s="5">
        <f t="shared" si="4"/>
        <v>0</v>
      </c>
      <c r="F29" t="b">
        <f t="shared" si="2"/>
        <v>0</v>
      </c>
      <c r="G29" t="b">
        <f t="shared" si="3"/>
        <v>0</v>
      </c>
      <c r="H29" s="5">
        <f t="shared" si="6"/>
        <v>0</v>
      </c>
      <c r="I29" s="5">
        <f t="shared" si="5"/>
        <v>0</v>
      </c>
      <c r="J29" s="5">
        <f t="shared" si="7"/>
        <v>0</v>
      </c>
      <c r="K29">
        <v>2800</v>
      </c>
      <c r="L29" s="39">
        <v>229603</v>
      </c>
      <c r="M29" s="14">
        <v>50</v>
      </c>
      <c r="N29" s="39">
        <v>137762</v>
      </c>
      <c r="O29" s="14">
        <v>50</v>
      </c>
      <c r="P29" s="9"/>
    </row>
    <row r="30" spans="3:16" ht="17.399999999999999" x14ac:dyDescent="0.3">
      <c r="C30" s="5">
        <f t="shared" si="0"/>
        <v>300</v>
      </c>
      <c r="D30" s="5">
        <f t="shared" si="1"/>
        <v>300</v>
      </c>
      <c r="E30" s="5">
        <f t="shared" si="4"/>
        <v>0</v>
      </c>
      <c r="F30" t="b">
        <f t="shared" si="2"/>
        <v>0</v>
      </c>
      <c r="G30" t="b">
        <f t="shared" si="3"/>
        <v>0</v>
      </c>
      <c r="H30" s="5">
        <f t="shared" si="6"/>
        <v>0</v>
      </c>
      <c r="I30" s="5">
        <f t="shared" si="5"/>
        <v>0</v>
      </c>
      <c r="J30" s="5">
        <f t="shared" si="7"/>
        <v>0</v>
      </c>
      <c r="K30">
        <v>3000</v>
      </c>
      <c r="L30" s="39">
        <v>241915</v>
      </c>
      <c r="M30" s="14">
        <v>50</v>
      </c>
      <c r="N30" s="39">
        <v>145149</v>
      </c>
      <c r="O30" s="14">
        <v>50</v>
      </c>
      <c r="P30" s="9"/>
    </row>
    <row r="31" spans="3:16" ht="17.399999999999999" x14ac:dyDescent="0.3">
      <c r="C31" s="5">
        <f t="shared" si="0"/>
        <v>300</v>
      </c>
      <c r="D31" s="5">
        <f t="shared" si="1"/>
        <v>300</v>
      </c>
      <c r="E31" s="5">
        <f t="shared" si="4"/>
        <v>0</v>
      </c>
      <c r="F31" t="b">
        <f t="shared" si="2"/>
        <v>0</v>
      </c>
      <c r="G31" t="b">
        <f t="shared" si="3"/>
        <v>0</v>
      </c>
      <c r="H31" s="5">
        <f t="shared" si="6"/>
        <v>0</v>
      </c>
      <c r="I31" s="5">
        <f t="shared" si="5"/>
        <v>0</v>
      </c>
      <c r="J31" s="5">
        <f t="shared" si="7"/>
        <v>0</v>
      </c>
      <c r="K31">
        <v>3200</v>
      </c>
      <c r="L31" s="39">
        <v>253681</v>
      </c>
      <c r="M31" s="14">
        <v>50</v>
      </c>
      <c r="N31" s="39">
        <v>152209</v>
      </c>
      <c r="O31" s="14">
        <v>50</v>
      </c>
      <c r="P31" s="9"/>
    </row>
    <row r="32" spans="3:16" ht="17.399999999999999" x14ac:dyDescent="0.3">
      <c r="C32" s="5">
        <f t="shared" si="0"/>
        <v>300</v>
      </c>
      <c r="D32" s="5">
        <f t="shared" si="1"/>
        <v>300</v>
      </c>
      <c r="E32" s="5">
        <f t="shared" si="4"/>
        <v>0</v>
      </c>
      <c r="F32" t="b">
        <f t="shared" si="2"/>
        <v>0</v>
      </c>
      <c r="G32" t="b">
        <f t="shared" si="3"/>
        <v>0</v>
      </c>
      <c r="H32" s="5">
        <f t="shared" si="6"/>
        <v>0</v>
      </c>
      <c r="I32" s="5">
        <f t="shared" si="5"/>
        <v>0</v>
      </c>
      <c r="J32" s="5">
        <f t="shared" si="7"/>
        <v>0</v>
      </c>
      <c r="K32">
        <v>3400</v>
      </c>
      <c r="L32" s="39">
        <v>264902</v>
      </c>
      <c r="M32" s="14">
        <v>50</v>
      </c>
      <c r="N32" s="39">
        <v>158941</v>
      </c>
      <c r="O32" s="14">
        <v>50</v>
      </c>
      <c r="P32" s="9"/>
    </row>
    <row r="33" spans="3:19" ht="17.399999999999999" x14ac:dyDescent="0.3">
      <c r="C33" s="5">
        <f t="shared" si="0"/>
        <v>300</v>
      </c>
      <c r="D33" s="5">
        <f t="shared" si="1"/>
        <v>300</v>
      </c>
      <c r="E33" s="5">
        <f t="shared" si="4"/>
        <v>0</v>
      </c>
      <c r="F33" t="b">
        <f t="shared" si="2"/>
        <v>0</v>
      </c>
      <c r="G33" t="b">
        <f t="shared" si="3"/>
        <v>0</v>
      </c>
      <c r="H33" s="5">
        <f t="shared" si="6"/>
        <v>0</v>
      </c>
      <c r="I33" s="5">
        <f t="shared" si="5"/>
        <v>0</v>
      </c>
      <c r="J33" s="5">
        <f t="shared" si="7"/>
        <v>0</v>
      </c>
      <c r="K33">
        <v>3600</v>
      </c>
      <c r="L33" s="39">
        <v>275578</v>
      </c>
      <c r="M33" s="14">
        <v>50</v>
      </c>
      <c r="N33" s="39">
        <v>165347</v>
      </c>
      <c r="O33" s="14">
        <v>50</v>
      </c>
      <c r="P33" s="9"/>
    </row>
    <row r="34" spans="3:19" ht="17.399999999999999" x14ac:dyDescent="0.3">
      <c r="C34" s="5">
        <f t="shared" si="0"/>
        <v>300</v>
      </c>
      <c r="D34" s="5">
        <f t="shared" si="1"/>
        <v>300</v>
      </c>
      <c r="E34" s="5">
        <f t="shared" si="4"/>
        <v>0</v>
      </c>
      <c r="F34" t="b">
        <f t="shared" si="2"/>
        <v>0</v>
      </c>
      <c r="G34" t="b">
        <f t="shared" si="3"/>
        <v>0</v>
      </c>
      <c r="H34" s="5">
        <f t="shared" si="6"/>
        <v>0</v>
      </c>
      <c r="I34" s="5">
        <f t="shared" si="5"/>
        <v>0</v>
      </c>
      <c r="J34" s="5">
        <f t="shared" si="7"/>
        <v>0</v>
      </c>
      <c r="K34">
        <v>3800</v>
      </c>
      <c r="L34" s="39">
        <v>284846</v>
      </c>
      <c r="M34" s="14">
        <v>50</v>
      </c>
      <c r="N34" s="39">
        <v>170908</v>
      </c>
      <c r="O34" s="14">
        <v>50</v>
      </c>
      <c r="P34" s="9"/>
    </row>
    <row r="35" spans="3:19" ht="17.399999999999999" x14ac:dyDescent="0.3">
      <c r="C35" s="5">
        <f t="shared" si="0"/>
        <v>300</v>
      </c>
      <c r="D35" s="5">
        <f t="shared" si="1"/>
        <v>300</v>
      </c>
      <c r="E35" s="5">
        <f t="shared" si="4"/>
        <v>0</v>
      </c>
      <c r="F35" t="b">
        <f t="shared" si="2"/>
        <v>0</v>
      </c>
      <c r="G35" t="b">
        <f t="shared" si="3"/>
        <v>0</v>
      </c>
      <c r="H35" s="5">
        <f t="shared" si="6"/>
        <v>0</v>
      </c>
      <c r="I35" s="5">
        <f t="shared" si="5"/>
        <v>0</v>
      </c>
      <c r="J35" s="5">
        <f t="shared" si="7"/>
        <v>0</v>
      </c>
      <c r="K35">
        <v>4000</v>
      </c>
      <c r="L35" s="39">
        <v>294386</v>
      </c>
      <c r="M35" s="14">
        <v>50</v>
      </c>
      <c r="N35" s="39">
        <v>176632</v>
      </c>
      <c r="O35" s="14">
        <v>50</v>
      </c>
      <c r="P35" s="9"/>
    </row>
    <row r="36" spans="3:19" ht="17.399999999999999" x14ac:dyDescent="0.3">
      <c r="C36" s="5">
        <f t="shared" ref="C36:C57" si="8">C35</f>
        <v>300</v>
      </c>
      <c r="D36" s="5">
        <f t="shared" ref="D36:D57" si="9">D35</f>
        <v>300</v>
      </c>
      <c r="E36" s="5">
        <f t="shared" si="4"/>
        <v>0</v>
      </c>
      <c r="F36" t="b">
        <f t="shared" si="2"/>
        <v>0</v>
      </c>
      <c r="G36" t="b">
        <f t="shared" si="3"/>
        <v>0</v>
      </c>
      <c r="H36" s="5">
        <f t="shared" si="6"/>
        <v>0</v>
      </c>
      <c r="I36" s="5">
        <f t="shared" si="5"/>
        <v>0</v>
      </c>
      <c r="J36" s="5">
        <f t="shared" si="7"/>
        <v>0</v>
      </c>
      <c r="K36">
        <v>4200</v>
      </c>
      <c r="L36" s="39">
        <v>303382</v>
      </c>
      <c r="M36" s="14">
        <v>50</v>
      </c>
      <c r="N36" s="39">
        <v>182029</v>
      </c>
      <c r="O36" s="14">
        <v>50</v>
      </c>
      <c r="P36" s="9"/>
    </row>
    <row r="37" spans="3:19" s="88" customFormat="1" ht="17.399999999999999" x14ac:dyDescent="0.3">
      <c r="C37" s="87">
        <f t="shared" si="8"/>
        <v>300</v>
      </c>
      <c r="D37" s="87">
        <f t="shared" si="9"/>
        <v>300</v>
      </c>
      <c r="E37" s="87">
        <f t="shared" si="4"/>
        <v>0</v>
      </c>
      <c r="F37" s="88" t="b">
        <f t="shared" ref="F37:F63" si="10">AND(C37&gt;K36,C37&lt;K37)</f>
        <v>0</v>
      </c>
      <c r="G37" s="88" t="b">
        <f t="shared" ref="G37:G63" si="11">AND(D37&gt;K36,D37&lt;K37)</f>
        <v>0</v>
      </c>
      <c r="H37" s="87">
        <f t="shared" si="6"/>
        <v>0</v>
      </c>
      <c r="I37" s="87">
        <f t="shared" si="5"/>
        <v>0</v>
      </c>
      <c r="J37" s="87">
        <f t="shared" si="7"/>
        <v>0</v>
      </c>
      <c r="K37" s="88">
        <v>4400</v>
      </c>
      <c r="L37" s="89">
        <v>311832</v>
      </c>
      <c r="M37" s="14">
        <v>50</v>
      </c>
      <c r="N37" s="89">
        <v>187099</v>
      </c>
      <c r="O37" s="14">
        <v>50</v>
      </c>
      <c r="P37" s="90"/>
      <c r="Q37" s="91"/>
      <c r="R37" s="91"/>
      <c r="S37" s="91"/>
    </row>
    <row r="38" spans="3:19" s="88" customFormat="1" ht="17.399999999999999" x14ac:dyDescent="0.3">
      <c r="C38" s="87">
        <f t="shared" si="8"/>
        <v>300</v>
      </c>
      <c r="D38" s="87">
        <f t="shared" si="9"/>
        <v>300</v>
      </c>
      <c r="E38" s="87">
        <f t="shared" ref="E38:E63" si="12">IF(C38=K38,L38,0)</f>
        <v>0</v>
      </c>
      <c r="F38" s="88" t="b">
        <f t="shared" si="10"/>
        <v>0</v>
      </c>
      <c r="G38" s="88" t="b">
        <f t="shared" si="11"/>
        <v>0</v>
      </c>
      <c r="H38" s="87">
        <f t="shared" si="6"/>
        <v>0</v>
      </c>
      <c r="I38" s="87">
        <f t="shared" ref="I38:I63" si="13">IF(D38=K38,N38,0)</f>
        <v>0</v>
      </c>
      <c r="J38" s="87">
        <f t="shared" si="7"/>
        <v>0</v>
      </c>
      <c r="K38" s="88">
        <v>4600</v>
      </c>
      <c r="L38" s="89">
        <v>319736</v>
      </c>
      <c r="M38" s="14">
        <v>50</v>
      </c>
      <c r="N38" s="89">
        <v>191842</v>
      </c>
      <c r="O38" s="14">
        <v>50</v>
      </c>
      <c r="P38" s="90"/>
      <c r="Q38" s="91"/>
      <c r="R38" s="91"/>
      <c r="S38" s="91"/>
    </row>
    <row r="39" spans="3:19" ht="17.399999999999999" x14ac:dyDescent="0.3">
      <c r="C39" s="5">
        <f t="shared" si="8"/>
        <v>300</v>
      </c>
      <c r="D39" s="5">
        <f t="shared" si="9"/>
        <v>300</v>
      </c>
      <c r="E39" s="5">
        <f t="shared" si="12"/>
        <v>0</v>
      </c>
      <c r="F39" t="b">
        <f t="shared" si="10"/>
        <v>0</v>
      </c>
      <c r="G39" t="b">
        <f t="shared" si="11"/>
        <v>0</v>
      </c>
      <c r="H39" s="5">
        <f t="shared" ref="H39:H63" si="14">IF(F39=TRUE,(((L39-L38)/(K39-K38))*(C39-K38))+L38,0)</f>
        <v>0</v>
      </c>
      <c r="I39" s="5">
        <f t="shared" si="13"/>
        <v>0</v>
      </c>
      <c r="J39" s="5">
        <f t="shared" ref="J39:J63" si="15">IF(G39=TRUE,(((N39-N38)/(K39-K38))*(D39-K38))+N38,0)</f>
        <v>0</v>
      </c>
      <c r="K39">
        <v>4800</v>
      </c>
      <c r="L39" s="39">
        <v>327096</v>
      </c>
      <c r="M39" s="14">
        <v>50</v>
      </c>
      <c r="N39" s="39">
        <v>196258</v>
      </c>
      <c r="O39" s="14">
        <v>50</v>
      </c>
      <c r="P39" s="9"/>
    </row>
    <row r="40" spans="3:19" ht="17.399999999999999" x14ac:dyDescent="0.3">
      <c r="C40" s="5">
        <f t="shared" si="8"/>
        <v>300</v>
      </c>
      <c r="D40" s="5">
        <f t="shared" si="9"/>
        <v>300</v>
      </c>
      <c r="E40" s="5">
        <f t="shared" si="12"/>
        <v>0</v>
      </c>
      <c r="F40" t="b">
        <f t="shared" si="10"/>
        <v>0</v>
      </c>
      <c r="G40" t="b">
        <f t="shared" si="11"/>
        <v>0</v>
      </c>
      <c r="H40" s="5">
        <f t="shared" si="14"/>
        <v>0</v>
      </c>
      <c r="I40" s="5">
        <f t="shared" si="13"/>
        <v>0</v>
      </c>
      <c r="J40" s="5">
        <f t="shared" si="15"/>
        <v>0</v>
      </c>
      <c r="K40">
        <v>5000</v>
      </c>
      <c r="L40" s="39">
        <v>332775</v>
      </c>
      <c r="M40" s="14">
        <v>50</v>
      </c>
      <c r="N40" s="39">
        <v>199665</v>
      </c>
      <c r="O40" s="14">
        <v>50</v>
      </c>
      <c r="P40" s="9"/>
    </row>
    <row r="41" spans="3:19" ht="17.399999999999999" x14ac:dyDescent="0.3">
      <c r="C41" s="5">
        <f t="shared" si="8"/>
        <v>300</v>
      </c>
      <c r="D41" s="5">
        <f t="shared" si="9"/>
        <v>300</v>
      </c>
      <c r="E41" s="5">
        <f t="shared" si="12"/>
        <v>0</v>
      </c>
      <c r="F41" t="b">
        <f t="shared" si="10"/>
        <v>0</v>
      </c>
      <c r="G41" t="b">
        <f t="shared" si="11"/>
        <v>0</v>
      </c>
      <c r="H41" s="5">
        <f t="shared" si="14"/>
        <v>0</v>
      </c>
      <c r="I41" s="5">
        <f t="shared" si="13"/>
        <v>0</v>
      </c>
      <c r="J41" s="5">
        <f t="shared" si="15"/>
        <v>0</v>
      </c>
      <c r="K41">
        <v>6000</v>
      </c>
      <c r="L41" s="39">
        <v>380249</v>
      </c>
      <c r="M41" s="14">
        <v>50</v>
      </c>
      <c r="N41" s="39">
        <v>228149</v>
      </c>
      <c r="O41" s="14">
        <v>50</v>
      </c>
      <c r="P41" s="9"/>
    </row>
    <row r="42" spans="3:19" ht="17.399999999999999" x14ac:dyDescent="0.3">
      <c r="C42" s="5">
        <f t="shared" si="8"/>
        <v>300</v>
      </c>
      <c r="D42" s="5">
        <f t="shared" si="9"/>
        <v>300</v>
      </c>
      <c r="E42" s="5">
        <f t="shared" si="12"/>
        <v>0</v>
      </c>
      <c r="F42" t="b">
        <f t="shared" si="10"/>
        <v>0</v>
      </c>
      <c r="G42" t="b">
        <f t="shared" si="11"/>
        <v>0</v>
      </c>
      <c r="H42" s="5">
        <f t="shared" si="14"/>
        <v>0</v>
      </c>
      <c r="I42" s="5">
        <f t="shared" si="13"/>
        <v>0</v>
      </c>
      <c r="J42" s="5">
        <f t="shared" si="15"/>
        <v>0</v>
      </c>
      <c r="K42">
        <v>7000</v>
      </c>
      <c r="L42" s="39">
        <v>422953</v>
      </c>
      <c r="M42" s="14">
        <v>50</v>
      </c>
      <c r="N42" s="39">
        <v>253772</v>
      </c>
      <c r="O42" s="14">
        <v>50</v>
      </c>
      <c r="P42" s="9"/>
    </row>
    <row r="43" spans="3:19" ht="17.399999999999999" x14ac:dyDescent="0.3">
      <c r="C43" s="5">
        <f t="shared" si="8"/>
        <v>300</v>
      </c>
      <c r="D43" s="5">
        <f t="shared" si="9"/>
        <v>300</v>
      </c>
      <c r="E43" s="5">
        <f t="shared" si="12"/>
        <v>0</v>
      </c>
      <c r="F43" t="b">
        <f t="shared" si="10"/>
        <v>0</v>
      </c>
      <c r="G43" t="b">
        <f t="shared" si="11"/>
        <v>0</v>
      </c>
      <c r="H43" s="5">
        <f t="shared" si="14"/>
        <v>0</v>
      </c>
      <c r="I43" s="5">
        <f t="shared" si="13"/>
        <v>0</v>
      </c>
      <c r="J43" s="5">
        <f t="shared" si="15"/>
        <v>0</v>
      </c>
      <c r="K43">
        <v>8000</v>
      </c>
      <c r="L43" s="39">
        <v>461569</v>
      </c>
      <c r="M43" s="14">
        <v>50</v>
      </c>
      <c r="N43" s="39">
        <v>276941</v>
      </c>
      <c r="O43" s="14">
        <v>50</v>
      </c>
      <c r="P43" s="9"/>
    </row>
    <row r="44" spans="3:19" ht="17.399999999999999" x14ac:dyDescent="0.3">
      <c r="C44" s="5">
        <f t="shared" si="8"/>
        <v>300</v>
      </c>
      <c r="D44" s="5">
        <f t="shared" si="9"/>
        <v>300</v>
      </c>
      <c r="E44" s="5">
        <f t="shared" si="12"/>
        <v>0</v>
      </c>
      <c r="F44" t="b">
        <f t="shared" si="10"/>
        <v>0</v>
      </c>
      <c r="G44" t="b">
        <f t="shared" si="11"/>
        <v>0</v>
      </c>
      <c r="H44" s="5">
        <f t="shared" si="14"/>
        <v>0</v>
      </c>
      <c r="I44" s="5">
        <f t="shared" si="13"/>
        <v>0</v>
      </c>
      <c r="J44" s="5">
        <f t="shared" si="15"/>
        <v>0</v>
      </c>
      <c r="K44">
        <v>9000</v>
      </c>
      <c r="L44" s="39">
        <v>502910</v>
      </c>
      <c r="M44" s="14">
        <v>50</v>
      </c>
      <c r="N44" s="39">
        <v>301746</v>
      </c>
      <c r="O44" s="14">
        <v>50</v>
      </c>
      <c r="P44" s="9"/>
    </row>
    <row r="45" spans="3:19" ht="17.399999999999999" x14ac:dyDescent="0.3">
      <c r="C45" s="5">
        <f t="shared" si="8"/>
        <v>300</v>
      </c>
      <c r="D45" s="5">
        <f t="shared" si="9"/>
        <v>300</v>
      </c>
      <c r="E45" s="5">
        <f t="shared" si="12"/>
        <v>0</v>
      </c>
      <c r="F45" t="b">
        <f t="shared" si="10"/>
        <v>0</v>
      </c>
      <c r="G45" t="b">
        <f t="shared" si="11"/>
        <v>0</v>
      </c>
      <c r="H45" s="5">
        <f t="shared" si="14"/>
        <v>0</v>
      </c>
      <c r="I45" s="5">
        <f t="shared" si="13"/>
        <v>0</v>
      </c>
      <c r="J45" s="5">
        <f t="shared" si="15"/>
        <v>0</v>
      </c>
      <c r="K45">
        <v>10000</v>
      </c>
      <c r="L45" s="39">
        <v>540617</v>
      </c>
      <c r="M45" s="14">
        <v>50</v>
      </c>
      <c r="N45" s="39">
        <v>324370</v>
      </c>
      <c r="O45" s="14">
        <v>50</v>
      </c>
      <c r="P45" s="9"/>
    </row>
    <row r="46" spans="3:19" ht="17.399999999999999" x14ac:dyDescent="0.3">
      <c r="C46" s="5">
        <f t="shared" si="8"/>
        <v>300</v>
      </c>
      <c r="D46" s="5">
        <f t="shared" si="9"/>
        <v>300</v>
      </c>
      <c r="E46" s="5">
        <f t="shared" si="12"/>
        <v>0</v>
      </c>
      <c r="F46" t="b">
        <f t="shared" si="10"/>
        <v>0</v>
      </c>
      <c r="G46" t="b">
        <f t="shared" si="11"/>
        <v>0</v>
      </c>
      <c r="H46" s="5">
        <f t="shared" si="14"/>
        <v>0</v>
      </c>
      <c r="I46" s="5">
        <f t="shared" si="13"/>
        <v>0</v>
      </c>
      <c r="J46" s="5">
        <f t="shared" si="15"/>
        <v>0</v>
      </c>
      <c r="K46">
        <v>12500</v>
      </c>
      <c r="L46" s="39">
        <v>627502</v>
      </c>
      <c r="M46" s="14">
        <v>50</v>
      </c>
      <c r="N46" s="39">
        <v>376501</v>
      </c>
      <c r="O46" s="14">
        <v>50</v>
      </c>
      <c r="P46" s="9"/>
    </row>
    <row r="47" spans="3:19" ht="17.399999999999999" x14ac:dyDescent="0.3">
      <c r="C47" s="5">
        <f t="shared" si="8"/>
        <v>300</v>
      </c>
      <c r="D47" s="5">
        <f t="shared" si="9"/>
        <v>300</v>
      </c>
      <c r="E47" s="5">
        <f t="shared" si="12"/>
        <v>0</v>
      </c>
      <c r="F47" t="b">
        <f t="shared" si="10"/>
        <v>0</v>
      </c>
      <c r="G47" t="b">
        <f t="shared" si="11"/>
        <v>0</v>
      </c>
      <c r="H47" s="5">
        <f t="shared" si="14"/>
        <v>0</v>
      </c>
      <c r="I47" s="5">
        <f t="shared" si="13"/>
        <v>0</v>
      </c>
      <c r="J47" s="5">
        <f t="shared" si="15"/>
        <v>0</v>
      </c>
      <c r="K47">
        <v>15000</v>
      </c>
      <c r="L47" s="39">
        <v>705301</v>
      </c>
      <c r="M47" s="14">
        <v>50</v>
      </c>
      <c r="N47" s="39">
        <v>423180</v>
      </c>
      <c r="O47" s="14">
        <v>50</v>
      </c>
      <c r="P47" s="9"/>
    </row>
    <row r="48" spans="3:19" ht="17.399999999999999" x14ac:dyDescent="0.3">
      <c r="C48" s="5">
        <f t="shared" si="8"/>
        <v>300</v>
      </c>
      <c r="D48" s="5">
        <f t="shared" si="9"/>
        <v>300</v>
      </c>
      <c r="E48" s="5">
        <f t="shared" si="12"/>
        <v>0</v>
      </c>
      <c r="F48" t="b">
        <f t="shared" si="10"/>
        <v>0</v>
      </c>
      <c r="G48" t="b">
        <f t="shared" si="11"/>
        <v>0</v>
      </c>
      <c r="H48" s="5">
        <f t="shared" si="14"/>
        <v>0</v>
      </c>
      <c r="I48" s="5">
        <f t="shared" si="13"/>
        <v>0</v>
      </c>
      <c r="J48" s="5">
        <f t="shared" si="15"/>
        <v>0</v>
      </c>
      <c r="K48">
        <v>17500</v>
      </c>
      <c r="L48" s="39">
        <v>771174</v>
      </c>
      <c r="M48" s="14">
        <v>50</v>
      </c>
      <c r="N48" s="39">
        <v>462705</v>
      </c>
      <c r="O48" s="14">
        <v>50</v>
      </c>
      <c r="P48" s="9"/>
    </row>
    <row r="49" spans="3:16" ht="17.399999999999999" x14ac:dyDescent="0.3">
      <c r="C49" s="5">
        <f t="shared" si="8"/>
        <v>300</v>
      </c>
      <c r="D49" s="5">
        <f t="shared" si="9"/>
        <v>300</v>
      </c>
      <c r="E49" s="5">
        <f t="shared" si="12"/>
        <v>0</v>
      </c>
      <c r="F49" t="b">
        <f t="shared" si="10"/>
        <v>0</v>
      </c>
      <c r="G49" t="b">
        <f t="shared" si="11"/>
        <v>0</v>
      </c>
      <c r="H49" s="5">
        <f t="shared" si="14"/>
        <v>0</v>
      </c>
      <c r="I49" s="5">
        <f t="shared" si="13"/>
        <v>0</v>
      </c>
      <c r="J49" s="5">
        <f t="shared" si="15"/>
        <v>0</v>
      </c>
      <c r="K49">
        <v>20000</v>
      </c>
      <c r="L49" s="39">
        <v>835912</v>
      </c>
      <c r="M49" s="14">
        <v>50</v>
      </c>
      <c r="N49" s="39">
        <v>501547</v>
      </c>
      <c r="O49" s="14">
        <v>50</v>
      </c>
      <c r="P49" s="9"/>
    </row>
    <row r="50" spans="3:16" ht="17.399999999999999" x14ac:dyDescent="0.3">
      <c r="C50" s="5">
        <f t="shared" si="8"/>
        <v>300</v>
      </c>
      <c r="D50" s="5">
        <f t="shared" si="9"/>
        <v>300</v>
      </c>
      <c r="E50" s="5">
        <f t="shared" si="12"/>
        <v>0</v>
      </c>
      <c r="F50" t="b">
        <f t="shared" si="10"/>
        <v>0</v>
      </c>
      <c r="G50" t="b">
        <f t="shared" si="11"/>
        <v>0</v>
      </c>
      <c r="H50" s="5">
        <f t="shared" si="14"/>
        <v>0</v>
      </c>
      <c r="I50" s="5">
        <f t="shared" si="13"/>
        <v>0</v>
      </c>
      <c r="J50" s="5">
        <f t="shared" si="15"/>
        <v>0</v>
      </c>
      <c r="K50">
        <v>22500</v>
      </c>
      <c r="L50" s="39">
        <v>884181</v>
      </c>
      <c r="M50" s="14">
        <v>50</v>
      </c>
      <c r="N50" s="39">
        <v>530509</v>
      </c>
      <c r="O50" s="14">
        <v>50</v>
      </c>
      <c r="P50" s="9"/>
    </row>
    <row r="51" spans="3:16" ht="17.399999999999999" x14ac:dyDescent="0.3">
      <c r="C51" s="5">
        <f t="shared" si="8"/>
        <v>300</v>
      </c>
      <c r="D51" s="5">
        <f t="shared" si="9"/>
        <v>300</v>
      </c>
      <c r="E51" s="5">
        <f t="shared" si="12"/>
        <v>0</v>
      </c>
      <c r="F51" t="b">
        <f t="shared" si="10"/>
        <v>0</v>
      </c>
      <c r="G51" t="b">
        <f t="shared" si="11"/>
        <v>0</v>
      </c>
      <c r="H51" s="5">
        <f t="shared" si="14"/>
        <v>0</v>
      </c>
      <c r="I51" s="5">
        <f t="shared" si="13"/>
        <v>0</v>
      </c>
      <c r="J51" s="5">
        <f t="shared" si="15"/>
        <v>0</v>
      </c>
      <c r="K51">
        <v>25000</v>
      </c>
      <c r="L51" s="39">
        <v>931315</v>
      </c>
      <c r="M51" s="14">
        <v>50</v>
      </c>
      <c r="N51" s="39">
        <v>558789</v>
      </c>
      <c r="O51" s="14">
        <v>50</v>
      </c>
      <c r="P51" s="9"/>
    </row>
    <row r="52" spans="3:16" ht="17.399999999999999" x14ac:dyDescent="0.3">
      <c r="C52" s="5">
        <f t="shared" si="8"/>
        <v>300</v>
      </c>
      <c r="D52" s="5">
        <f t="shared" si="9"/>
        <v>300</v>
      </c>
      <c r="E52" s="5">
        <f t="shared" si="12"/>
        <v>0</v>
      </c>
      <c r="F52" t="b">
        <f t="shared" si="10"/>
        <v>0</v>
      </c>
      <c r="G52" t="b">
        <f t="shared" si="11"/>
        <v>0</v>
      </c>
      <c r="H52" s="5">
        <f t="shared" si="14"/>
        <v>0</v>
      </c>
      <c r="I52" s="5">
        <f t="shared" si="13"/>
        <v>0</v>
      </c>
      <c r="J52" s="5">
        <f t="shared" si="15"/>
        <v>0</v>
      </c>
      <c r="K52">
        <v>27500</v>
      </c>
      <c r="L52" s="39">
        <v>968227</v>
      </c>
      <c r="M52" s="14">
        <v>50</v>
      </c>
      <c r="N52" s="39">
        <v>580936</v>
      </c>
      <c r="O52" s="14">
        <v>50</v>
      </c>
      <c r="P52" s="9"/>
    </row>
    <row r="53" spans="3:16" ht="17.399999999999999" x14ac:dyDescent="0.3">
      <c r="C53" s="5">
        <f t="shared" si="8"/>
        <v>300</v>
      </c>
      <c r="D53" s="5">
        <f t="shared" si="9"/>
        <v>300</v>
      </c>
      <c r="E53" s="5">
        <f t="shared" si="12"/>
        <v>0</v>
      </c>
      <c r="F53" t="b">
        <f t="shared" si="10"/>
        <v>0</v>
      </c>
      <c r="G53" t="b">
        <f t="shared" si="11"/>
        <v>0</v>
      </c>
      <c r="H53" s="5">
        <f t="shared" si="14"/>
        <v>0</v>
      </c>
      <c r="I53" s="5">
        <f t="shared" si="13"/>
        <v>0</v>
      </c>
      <c r="J53" s="5">
        <f t="shared" si="15"/>
        <v>0</v>
      </c>
      <c r="K53">
        <v>30000</v>
      </c>
      <c r="L53" s="39">
        <v>1001732</v>
      </c>
      <c r="M53" s="14">
        <v>50</v>
      </c>
      <c r="N53" s="39">
        <v>601039</v>
      </c>
      <c r="O53" s="14">
        <v>50</v>
      </c>
      <c r="P53" s="9"/>
    </row>
    <row r="54" spans="3:16" ht="17.399999999999999" x14ac:dyDescent="0.3">
      <c r="C54" s="5">
        <f t="shared" si="8"/>
        <v>300</v>
      </c>
      <c r="D54" s="5">
        <f t="shared" si="9"/>
        <v>300</v>
      </c>
      <c r="E54" s="5">
        <f t="shared" si="12"/>
        <v>0</v>
      </c>
      <c r="F54" t="b">
        <f t="shared" si="10"/>
        <v>0</v>
      </c>
      <c r="G54" t="b">
        <f t="shared" si="11"/>
        <v>0</v>
      </c>
      <c r="H54" s="5">
        <f t="shared" si="14"/>
        <v>0</v>
      </c>
      <c r="I54" s="5">
        <f t="shared" si="13"/>
        <v>0</v>
      </c>
      <c r="J54" s="5">
        <f t="shared" si="15"/>
        <v>0</v>
      </c>
      <c r="K54">
        <v>35000</v>
      </c>
      <c r="L54" s="39">
        <v>1105085</v>
      </c>
      <c r="M54" s="14">
        <v>50</v>
      </c>
      <c r="N54" s="39">
        <v>663051</v>
      </c>
      <c r="O54" s="14">
        <v>50</v>
      </c>
      <c r="P54" s="9"/>
    </row>
    <row r="55" spans="3:16" ht="17.399999999999999" x14ac:dyDescent="0.3">
      <c r="C55" s="5">
        <f t="shared" si="8"/>
        <v>300</v>
      </c>
      <c r="D55" s="5">
        <f t="shared" si="9"/>
        <v>300</v>
      </c>
      <c r="E55" s="5">
        <f t="shared" si="12"/>
        <v>0</v>
      </c>
      <c r="F55" t="b">
        <f t="shared" si="10"/>
        <v>0</v>
      </c>
      <c r="G55" t="b">
        <f t="shared" si="11"/>
        <v>0</v>
      </c>
      <c r="H55" s="5">
        <f t="shared" si="14"/>
        <v>0</v>
      </c>
      <c r="I55" s="5">
        <f t="shared" si="13"/>
        <v>0</v>
      </c>
      <c r="J55" s="5">
        <f t="shared" si="15"/>
        <v>0</v>
      </c>
      <c r="K55">
        <v>40000</v>
      </c>
      <c r="L55" s="39">
        <v>1181180</v>
      </c>
      <c r="M55" s="14">
        <v>50</v>
      </c>
      <c r="N55" s="39">
        <v>708708</v>
      </c>
      <c r="O55" s="14">
        <v>50</v>
      </c>
      <c r="P55" s="9"/>
    </row>
    <row r="56" spans="3:16" ht="17.399999999999999" x14ac:dyDescent="0.3">
      <c r="C56" s="5">
        <f t="shared" si="8"/>
        <v>300</v>
      </c>
      <c r="D56" s="5">
        <f t="shared" si="9"/>
        <v>300</v>
      </c>
      <c r="E56" s="5">
        <f t="shared" si="12"/>
        <v>0</v>
      </c>
      <c r="F56" t="b">
        <f t="shared" si="10"/>
        <v>0</v>
      </c>
      <c r="G56" t="b">
        <f t="shared" si="11"/>
        <v>0</v>
      </c>
      <c r="H56" s="5">
        <f t="shared" si="14"/>
        <v>0</v>
      </c>
      <c r="I56" s="5">
        <f t="shared" si="13"/>
        <v>0</v>
      </c>
      <c r="J56" s="5">
        <f t="shared" si="15"/>
        <v>0</v>
      </c>
      <c r="K56">
        <v>45000</v>
      </c>
      <c r="L56" s="39">
        <v>1257275</v>
      </c>
      <c r="M56" s="14">
        <v>50</v>
      </c>
      <c r="N56" s="39">
        <v>754365</v>
      </c>
      <c r="O56" s="14">
        <v>50</v>
      </c>
      <c r="P56" s="9"/>
    </row>
    <row r="57" spans="3:16" ht="17.399999999999999" x14ac:dyDescent="0.3">
      <c r="C57" s="5">
        <f t="shared" si="8"/>
        <v>300</v>
      </c>
      <c r="D57" s="5">
        <f t="shared" si="9"/>
        <v>300</v>
      </c>
      <c r="E57" s="5">
        <f t="shared" si="12"/>
        <v>0</v>
      </c>
      <c r="F57" t="b">
        <f t="shared" si="10"/>
        <v>0</v>
      </c>
      <c r="G57" t="b">
        <f t="shared" si="11"/>
        <v>0</v>
      </c>
      <c r="H57" s="5">
        <f t="shared" si="14"/>
        <v>0</v>
      </c>
      <c r="I57" s="5">
        <f t="shared" si="13"/>
        <v>0</v>
      </c>
      <c r="J57" s="5">
        <f t="shared" si="15"/>
        <v>0</v>
      </c>
      <c r="K57">
        <v>50000</v>
      </c>
      <c r="L57" s="39">
        <v>1317470</v>
      </c>
      <c r="M57" s="14">
        <v>50</v>
      </c>
      <c r="N57" s="39">
        <v>790482</v>
      </c>
      <c r="O57" s="14">
        <v>50</v>
      </c>
      <c r="P57" s="9"/>
    </row>
    <row r="58" spans="3:16" ht="17.399999999999999" x14ac:dyDescent="0.3">
      <c r="C58" s="5">
        <f>C55</f>
        <v>300</v>
      </c>
      <c r="D58" s="5">
        <f>D55</f>
        <v>300</v>
      </c>
      <c r="E58" s="5">
        <f t="shared" si="12"/>
        <v>0</v>
      </c>
      <c r="F58" t="b">
        <f t="shared" si="10"/>
        <v>0</v>
      </c>
      <c r="G58" t="b">
        <f t="shared" si="11"/>
        <v>0</v>
      </c>
      <c r="H58" s="5">
        <f t="shared" si="14"/>
        <v>0</v>
      </c>
      <c r="I58" s="5">
        <f t="shared" si="13"/>
        <v>0</v>
      </c>
      <c r="J58" s="5">
        <f t="shared" si="15"/>
        <v>0</v>
      </c>
      <c r="K58">
        <v>55000</v>
      </c>
      <c r="L58" s="39">
        <v>1386751</v>
      </c>
      <c r="M58" s="14">
        <v>50</v>
      </c>
      <c r="N58" s="39">
        <v>832050</v>
      </c>
      <c r="O58" s="14">
        <v>50</v>
      </c>
      <c r="P58" s="9"/>
    </row>
    <row r="59" spans="3:16" ht="17.399999999999999" x14ac:dyDescent="0.3">
      <c r="C59" s="5">
        <f>C57</f>
        <v>300</v>
      </c>
      <c r="D59" s="5">
        <f>D57</f>
        <v>300</v>
      </c>
      <c r="E59" s="5">
        <f t="shared" si="12"/>
        <v>0</v>
      </c>
      <c r="F59" t="b">
        <f t="shared" si="10"/>
        <v>0</v>
      </c>
      <c r="G59" t="b">
        <f t="shared" si="11"/>
        <v>0</v>
      </c>
      <c r="H59" s="5">
        <f t="shared" si="14"/>
        <v>0</v>
      </c>
      <c r="I59" s="5">
        <f t="shared" si="13"/>
        <v>0</v>
      </c>
      <c r="J59" s="5">
        <f t="shared" si="15"/>
        <v>0</v>
      </c>
      <c r="K59">
        <v>60000</v>
      </c>
      <c r="L59" s="39">
        <v>1444674</v>
      </c>
      <c r="M59" s="14">
        <v>50</v>
      </c>
      <c r="N59" s="39">
        <v>866804</v>
      </c>
      <c r="O59" s="14">
        <v>50</v>
      </c>
      <c r="P59" s="9"/>
    </row>
    <row r="60" spans="3:16" ht="17.399999999999999" x14ac:dyDescent="0.3">
      <c r="C60" s="5">
        <f t="shared" ref="C60:D63" si="16">C59</f>
        <v>300</v>
      </c>
      <c r="D60" s="5">
        <f t="shared" si="16"/>
        <v>300</v>
      </c>
      <c r="E60" s="5">
        <f t="shared" si="12"/>
        <v>0</v>
      </c>
      <c r="F60" t="b">
        <f t="shared" si="10"/>
        <v>0</v>
      </c>
      <c r="G60" t="b">
        <f t="shared" si="11"/>
        <v>0</v>
      </c>
      <c r="H60" s="5">
        <f t="shared" si="14"/>
        <v>0</v>
      </c>
      <c r="I60" s="5">
        <f t="shared" si="13"/>
        <v>0</v>
      </c>
      <c r="J60" s="5">
        <f t="shared" si="15"/>
        <v>0</v>
      </c>
      <c r="K60">
        <v>70000</v>
      </c>
      <c r="L60" s="39">
        <v>1558249</v>
      </c>
      <c r="M60" s="14">
        <v>50</v>
      </c>
      <c r="N60" s="39">
        <v>934949</v>
      </c>
      <c r="O60" s="14">
        <v>50</v>
      </c>
      <c r="P60" s="9"/>
    </row>
    <row r="61" spans="3:16" ht="17.399999999999999" x14ac:dyDescent="0.3">
      <c r="C61" s="5">
        <f t="shared" si="16"/>
        <v>300</v>
      </c>
      <c r="D61" s="5">
        <f t="shared" si="16"/>
        <v>300</v>
      </c>
      <c r="E61" s="5">
        <f t="shared" si="12"/>
        <v>0</v>
      </c>
      <c r="F61" t="b">
        <f t="shared" si="10"/>
        <v>0</v>
      </c>
      <c r="G61" t="b">
        <f t="shared" si="11"/>
        <v>0</v>
      </c>
      <c r="H61" s="5">
        <f t="shared" si="14"/>
        <v>0</v>
      </c>
      <c r="I61" s="5">
        <f t="shared" si="13"/>
        <v>0</v>
      </c>
      <c r="J61" s="5">
        <f t="shared" si="15"/>
        <v>0</v>
      </c>
      <c r="K61">
        <v>80000</v>
      </c>
      <c r="L61" s="39">
        <v>1671824</v>
      </c>
      <c r="M61" s="14">
        <v>50</v>
      </c>
      <c r="N61" s="39">
        <v>1003094</v>
      </c>
      <c r="O61" s="14">
        <v>50</v>
      </c>
      <c r="P61" s="9"/>
    </row>
    <row r="62" spans="3:16" ht="17.399999999999999" x14ac:dyDescent="0.3">
      <c r="C62" s="5">
        <f t="shared" si="16"/>
        <v>300</v>
      </c>
      <c r="D62" s="5">
        <f t="shared" si="16"/>
        <v>300</v>
      </c>
      <c r="E62" s="5">
        <f t="shared" si="12"/>
        <v>0</v>
      </c>
      <c r="F62" t="b">
        <f t="shared" si="10"/>
        <v>0</v>
      </c>
      <c r="G62" t="b">
        <f t="shared" si="11"/>
        <v>0</v>
      </c>
      <c r="H62" s="5">
        <f t="shared" si="14"/>
        <v>0</v>
      </c>
      <c r="I62" s="5">
        <f t="shared" si="13"/>
        <v>0</v>
      </c>
      <c r="J62" s="5">
        <f t="shared" si="15"/>
        <v>0</v>
      </c>
      <c r="K62">
        <v>90000</v>
      </c>
      <c r="L62" s="39">
        <v>1880802</v>
      </c>
      <c r="M62" s="14">
        <v>50</v>
      </c>
      <c r="N62" s="39">
        <v>1128481</v>
      </c>
      <c r="O62" s="14">
        <v>50</v>
      </c>
      <c r="P62" s="9"/>
    </row>
    <row r="63" spans="3:16" ht="17.399999999999999" x14ac:dyDescent="0.3">
      <c r="C63" s="5">
        <f t="shared" si="16"/>
        <v>300</v>
      </c>
      <c r="D63" s="5">
        <f t="shared" si="16"/>
        <v>300</v>
      </c>
      <c r="E63" s="5">
        <f t="shared" si="12"/>
        <v>0</v>
      </c>
      <c r="F63" t="b">
        <f t="shared" si="10"/>
        <v>0</v>
      </c>
      <c r="G63" t="b">
        <f t="shared" si="11"/>
        <v>0</v>
      </c>
      <c r="H63" s="5">
        <f t="shared" si="14"/>
        <v>0</v>
      </c>
      <c r="I63" s="5">
        <f t="shared" si="13"/>
        <v>0</v>
      </c>
      <c r="J63" s="5">
        <f t="shared" si="15"/>
        <v>0</v>
      </c>
      <c r="K63">
        <v>100000</v>
      </c>
      <c r="L63" s="39">
        <v>2089780</v>
      </c>
      <c r="M63" s="14">
        <v>50</v>
      </c>
      <c r="N63" s="39">
        <v>1253868</v>
      </c>
      <c r="O63" s="14">
        <v>50</v>
      </c>
      <c r="P63" s="9"/>
    </row>
    <row r="64" spans="3:16" ht="20.100000000000001" customHeight="1" thickBot="1" x14ac:dyDescent="0.35">
      <c r="E64" s="5">
        <f>SUM(E4:E63)</f>
        <v>40614</v>
      </c>
      <c r="H64" s="5">
        <f>SUM(H5:H63)</f>
        <v>0</v>
      </c>
      <c r="I64" s="5">
        <f>SUM(I5:I63)</f>
        <v>24369</v>
      </c>
      <c r="J64" s="5">
        <f>SUM(J5:J63)</f>
        <v>0</v>
      </c>
      <c r="M64" s="6"/>
      <c r="O64" s="8"/>
      <c r="P64" s="9"/>
    </row>
    <row r="65" spans="4:15" ht="20.100000000000001" customHeight="1" thickBot="1" x14ac:dyDescent="0.3">
      <c r="E65" s="116" t="s">
        <v>23</v>
      </c>
      <c r="F65" s="117"/>
      <c r="G65" s="117"/>
      <c r="H65" s="118"/>
      <c r="I65" s="119" t="s">
        <v>24</v>
      </c>
      <c r="J65" s="120"/>
      <c r="M65" s="6"/>
      <c r="O65" s="8"/>
    </row>
    <row r="66" spans="4:15" ht="20.100000000000001" customHeight="1" x14ac:dyDescent="0.25">
      <c r="E66" s="115">
        <f>IF(K66&lt;50000,(E64+H64)*0.25,(E64+H64)*0.5)</f>
        <v>20307</v>
      </c>
      <c r="F66" s="115"/>
      <c r="G66" s="115"/>
      <c r="H66" s="115"/>
      <c r="I66" s="115">
        <f>SUM(I64,J64)</f>
        <v>24369</v>
      </c>
      <c r="J66" s="115"/>
      <c r="K66" s="5">
        <f>Hesaplama!$D$7</f>
        <v>73600</v>
      </c>
      <c r="L66" s="29" t="s">
        <v>63</v>
      </c>
    </row>
    <row r="67" spans="4:15" ht="20.100000000000001" customHeight="1" x14ac:dyDescent="0.25">
      <c r="E67" s="111">
        <f>IF(B5&gt;1,E66/2,0)</f>
        <v>0</v>
      </c>
      <c r="F67" s="111"/>
      <c r="G67" s="111"/>
      <c r="H67" s="111"/>
      <c r="I67" s="25"/>
      <c r="J67" s="25"/>
      <c r="M67" s="5"/>
    </row>
    <row r="68" spans="4:15" ht="20.100000000000001" customHeight="1" thickBot="1" x14ac:dyDescent="0.3">
      <c r="E68" s="111">
        <f>IF(B5&gt;1,(B5-2)*(E67/2),0)</f>
        <v>0</v>
      </c>
      <c r="F68" s="111"/>
      <c r="G68" s="111"/>
      <c r="H68" s="111"/>
      <c r="I68" s="25"/>
      <c r="J68" s="25"/>
      <c r="M68" s="5"/>
    </row>
    <row r="69" spans="4:15" ht="20.100000000000001" customHeight="1" thickBot="1" x14ac:dyDescent="0.3">
      <c r="E69" s="31">
        <f>IF(B3="4b",E68+E67+E66,0)</f>
        <v>20307</v>
      </c>
      <c r="F69" s="32"/>
      <c r="G69" s="32"/>
      <c r="H69" s="33"/>
      <c r="I69" s="31">
        <f>IF(B3="4b",I64+J64,0)</f>
        <v>24369</v>
      </c>
      <c r="J69" s="33"/>
    </row>
    <row r="70" spans="4:15" ht="20.100000000000001" customHeight="1" thickBot="1" x14ac:dyDescent="0.3">
      <c r="E70" s="31">
        <f>IF(B3="4b",E69+I69,0)</f>
        <v>44676</v>
      </c>
      <c r="F70" s="32"/>
      <c r="G70" s="32"/>
      <c r="H70" s="32"/>
      <c r="I70" s="32"/>
      <c r="J70" s="33"/>
    </row>
    <row r="71" spans="4:15" ht="20.100000000000001" customHeight="1" x14ac:dyDescent="0.25">
      <c r="E71" s="17"/>
      <c r="F71" s="18"/>
      <c r="G71" s="18"/>
      <c r="H71" s="17"/>
      <c r="I71" s="17"/>
      <c r="J71" s="17"/>
    </row>
    <row r="72" spans="4:15" ht="20.100000000000001" customHeight="1" x14ac:dyDescent="0.25">
      <c r="D72" s="19" t="s">
        <v>25</v>
      </c>
      <c r="E72" s="20"/>
      <c r="F72" s="21">
        <f>(E64+H64)*0.04*0.6</f>
        <v>974.73599999999988</v>
      </c>
      <c r="G72" s="22"/>
      <c r="H72" s="21"/>
      <c r="I72" s="21"/>
      <c r="J72" s="21"/>
    </row>
    <row r="73" spans="4:15" ht="20.100000000000001" customHeight="1" x14ac:dyDescent="0.25">
      <c r="D73" s="19" t="s">
        <v>26</v>
      </c>
      <c r="E73" s="20"/>
      <c r="F73" s="21">
        <f>(I64+J64)*0.04</f>
        <v>974.76</v>
      </c>
      <c r="G73" s="22"/>
      <c r="H73" s="21"/>
      <c r="I73" s="21"/>
      <c r="J73" s="21"/>
    </row>
    <row r="74" spans="4:15" ht="20.100000000000001" customHeight="1" x14ac:dyDescent="0.25">
      <c r="D74" s="19" t="s">
        <v>27</v>
      </c>
      <c r="E74" s="20"/>
      <c r="F74" s="21">
        <f>IF(B3=2,F72+F73,0)</f>
        <v>0</v>
      </c>
      <c r="G74" s="22"/>
      <c r="H74" s="21"/>
      <c r="I74" s="21"/>
      <c r="J74" s="21"/>
    </row>
    <row r="75" spans="4:15" ht="20.100000000000001" customHeight="1" x14ac:dyDescent="0.25"/>
    <row r="76" spans="4:15" ht="20.100000000000001" customHeight="1" x14ac:dyDescent="0.25"/>
  </sheetData>
  <mergeCells count="6">
    <mergeCell ref="E67:H67"/>
    <mergeCell ref="E68:H68"/>
    <mergeCell ref="E65:H65"/>
    <mergeCell ref="I65:J65"/>
    <mergeCell ref="E66:H66"/>
    <mergeCell ref="I66:J6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S76"/>
  <sheetViews>
    <sheetView topLeftCell="A45" workbookViewId="0">
      <selection activeCell="A21" sqref="A21"/>
    </sheetView>
  </sheetViews>
  <sheetFormatPr defaultRowHeight="13.2" x14ac:dyDescent="0.25"/>
  <cols>
    <col min="2" max="2" width="10.33203125" customWidth="1"/>
    <col min="3" max="3" width="9.5546875" bestFit="1" customWidth="1"/>
    <col min="4" max="4" width="11.5546875" customWidth="1"/>
    <col min="5" max="5" width="9.109375" style="5"/>
    <col min="6" max="6" width="10" customWidth="1"/>
    <col min="7" max="7" width="10.88671875" customWidth="1"/>
    <col min="8" max="8" width="8.33203125" style="5" customWidth="1"/>
    <col min="9" max="9" width="9.109375" style="5" bestFit="1"/>
    <col min="10" max="10" width="8.5546875" style="5" bestFit="1" customWidth="1"/>
    <col min="11" max="11" width="18.44140625" style="5" customWidth="1"/>
    <col min="12" max="12" width="18.33203125" style="26" customWidth="1"/>
    <col min="13" max="13" width="19.5546875" customWidth="1"/>
    <col min="14" max="14" width="18.5546875" style="26" customWidth="1"/>
    <col min="15" max="15" width="22.88671875" style="15" bestFit="1" customWidth="1"/>
    <col min="16" max="16" width="11.88671875" style="10" customWidth="1"/>
    <col min="17" max="17" width="15.109375" style="10" bestFit="1" customWidth="1"/>
    <col min="18" max="18" width="11" style="10" bestFit="1" customWidth="1"/>
    <col min="19" max="19" width="11.5546875" style="10" bestFit="1" customWidth="1"/>
  </cols>
  <sheetData>
    <row r="1" spans="2:16" ht="17.399999999999999" x14ac:dyDescent="0.3">
      <c r="M1" s="41" t="s">
        <v>81</v>
      </c>
      <c r="O1" s="8"/>
      <c r="P1" s="9"/>
    </row>
    <row r="2" spans="2:16" x14ac:dyDescent="0.25">
      <c r="B2" t="s">
        <v>8</v>
      </c>
      <c r="C2" t="s">
        <v>9</v>
      </c>
      <c r="D2" t="s">
        <v>10</v>
      </c>
      <c r="E2" s="5" t="s">
        <v>11</v>
      </c>
      <c r="F2" t="s">
        <v>12</v>
      </c>
      <c r="G2" t="s">
        <v>13</v>
      </c>
      <c r="H2" s="5" t="s">
        <v>14</v>
      </c>
      <c r="I2" s="5" t="s">
        <v>15</v>
      </c>
      <c r="J2" s="5" t="s">
        <v>16</v>
      </c>
      <c r="K2" s="11" t="s">
        <v>17</v>
      </c>
      <c r="L2" s="27" t="s">
        <v>18</v>
      </c>
      <c r="M2" s="6" t="s">
        <v>19</v>
      </c>
      <c r="N2" s="27" t="s">
        <v>20</v>
      </c>
      <c r="O2" s="8" t="s">
        <v>21</v>
      </c>
      <c r="P2" s="12"/>
    </row>
    <row r="3" spans="2:16" x14ac:dyDescent="0.25">
      <c r="B3" s="5" t="s">
        <v>70</v>
      </c>
      <c r="C3" s="5">
        <f>Hesaplama!$D$5</f>
        <v>300</v>
      </c>
      <c r="D3" s="5">
        <f>B5*C3</f>
        <v>300</v>
      </c>
      <c r="L3" s="27" t="s">
        <v>22</v>
      </c>
      <c r="M3" s="7" t="s">
        <v>22</v>
      </c>
      <c r="N3" s="27" t="s">
        <v>22</v>
      </c>
      <c r="O3" s="13" t="s">
        <v>22</v>
      </c>
      <c r="P3" s="12"/>
    </row>
    <row r="4" spans="2:16" x14ac:dyDescent="0.25">
      <c r="B4" s="5" t="s">
        <v>3</v>
      </c>
      <c r="C4" s="5">
        <f t="shared" ref="C4:C35" si="0">C3</f>
        <v>300</v>
      </c>
      <c r="D4" s="5">
        <f t="shared" ref="D4:D35" si="1">D3</f>
        <v>300</v>
      </c>
      <c r="E4" s="5">
        <v>0</v>
      </c>
      <c r="I4" s="5">
        <v>0</v>
      </c>
      <c r="J4" s="5">
        <v>0</v>
      </c>
      <c r="K4" s="5">
        <v>0</v>
      </c>
      <c r="L4" s="27"/>
      <c r="M4" s="7"/>
      <c r="N4" s="27"/>
      <c r="O4" s="13"/>
      <c r="P4" s="12"/>
    </row>
    <row r="5" spans="2:16" ht="17.399999999999999" x14ac:dyDescent="0.3">
      <c r="B5" s="5">
        <f>Hesaplama!$D$6</f>
        <v>1</v>
      </c>
      <c r="C5" s="5">
        <f t="shared" si="0"/>
        <v>300</v>
      </c>
      <c r="D5" s="5">
        <f t="shared" si="1"/>
        <v>300</v>
      </c>
      <c r="E5" s="5">
        <v>0</v>
      </c>
      <c r="F5" t="b">
        <f t="shared" ref="F5:F36" si="2">AND(C5&gt;K4,C5&lt;K5)</f>
        <v>0</v>
      </c>
      <c r="G5" t="b">
        <f t="shared" ref="G5:G36" si="3">AND(D5&gt;K4,D5&lt;K5)</f>
        <v>0</v>
      </c>
      <c r="H5" s="5">
        <f>IF(F5=TRUE,L5,0)</f>
        <v>0</v>
      </c>
      <c r="I5" s="5">
        <v>0</v>
      </c>
      <c r="J5" s="5">
        <f>IF(G5=TRUE,N5,0)</f>
        <v>0</v>
      </c>
      <c r="K5" s="5">
        <v>100</v>
      </c>
      <c r="L5" s="28">
        <f>L6</f>
        <v>15572</v>
      </c>
      <c r="M5" s="14">
        <v>50</v>
      </c>
      <c r="N5" s="28">
        <f>N6</f>
        <v>9343</v>
      </c>
      <c r="O5" s="14">
        <v>50</v>
      </c>
      <c r="P5" s="9"/>
    </row>
    <row r="6" spans="2:16" ht="17.399999999999999" x14ac:dyDescent="0.3">
      <c r="C6" s="5">
        <f t="shared" si="0"/>
        <v>300</v>
      </c>
      <c r="D6" s="5">
        <f t="shared" si="1"/>
        <v>300</v>
      </c>
      <c r="E6" s="5">
        <f t="shared" ref="E6:E37" si="4">IF(C6=K6,L6,0)</f>
        <v>0</v>
      </c>
      <c r="F6" t="b">
        <f t="shared" si="2"/>
        <v>0</v>
      </c>
      <c r="G6" t="b">
        <f t="shared" si="3"/>
        <v>0</v>
      </c>
      <c r="H6" s="5">
        <f>IF(F6=TRUE,L6,0)</f>
        <v>0</v>
      </c>
      <c r="I6" s="5">
        <f t="shared" ref="I6:I37" si="5">IF(D6=K6,N6,0)</f>
        <v>0</v>
      </c>
      <c r="J6" s="5">
        <f>IF(G6=TRUE,N6,0)</f>
        <v>0</v>
      </c>
      <c r="K6">
        <v>100</v>
      </c>
      <c r="L6" s="39">
        <v>15572</v>
      </c>
      <c r="M6" s="14">
        <v>50</v>
      </c>
      <c r="N6" s="39">
        <v>9343</v>
      </c>
      <c r="O6" s="14">
        <v>50</v>
      </c>
      <c r="P6" s="9"/>
    </row>
    <row r="7" spans="2:16" ht="17.399999999999999" x14ac:dyDescent="0.3">
      <c r="C7" s="5">
        <f t="shared" si="0"/>
        <v>300</v>
      </c>
      <c r="D7" s="5">
        <f t="shared" si="1"/>
        <v>300</v>
      </c>
      <c r="E7" s="5">
        <f t="shared" si="4"/>
        <v>0</v>
      </c>
      <c r="F7" t="b">
        <f t="shared" si="2"/>
        <v>0</v>
      </c>
      <c r="G7" t="b">
        <f t="shared" si="3"/>
        <v>0</v>
      </c>
      <c r="H7" s="5">
        <f t="shared" ref="H7:H38" si="6">IF(F7=TRUE,(((L7-L6)/(K7-K6))*(C7-K6))+L6,0)</f>
        <v>0</v>
      </c>
      <c r="I7" s="5">
        <f t="shared" si="5"/>
        <v>0</v>
      </c>
      <c r="J7" s="5">
        <f t="shared" ref="J7:J38" si="7">IF(G7=TRUE,(((N7-N6)/(K7-K6))*(D7-K6))+N6,0)</f>
        <v>0</v>
      </c>
      <c r="K7">
        <v>200</v>
      </c>
      <c r="L7" s="39">
        <v>30258</v>
      </c>
      <c r="M7" s="14">
        <v>50</v>
      </c>
      <c r="N7" s="39">
        <v>18155</v>
      </c>
      <c r="O7" s="14">
        <v>50</v>
      </c>
      <c r="P7" s="9"/>
    </row>
    <row r="8" spans="2:16" ht="17.399999999999999" x14ac:dyDescent="0.3">
      <c r="C8" s="5">
        <f t="shared" si="0"/>
        <v>300</v>
      </c>
      <c r="D8" s="5">
        <f t="shared" si="1"/>
        <v>300</v>
      </c>
      <c r="E8" s="5">
        <f t="shared" si="4"/>
        <v>44056</v>
      </c>
      <c r="F8" t="b">
        <f t="shared" si="2"/>
        <v>0</v>
      </c>
      <c r="G8" t="b">
        <f t="shared" si="3"/>
        <v>0</v>
      </c>
      <c r="H8" s="5">
        <f t="shared" si="6"/>
        <v>0</v>
      </c>
      <c r="I8" s="5">
        <f t="shared" si="5"/>
        <v>26434</v>
      </c>
      <c r="J8" s="5">
        <f t="shared" si="7"/>
        <v>0</v>
      </c>
      <c r="K8">
        <v>300</v>
      </c>
      <c r="L8" s="39">
        <v>44056</v>
      </c>
      <c r="M8" s="14">
        <v>50</v>
      </c>
      <c r="N8" s="39">
        <v>26434</v>
      </c>
      <c r="O8" s="14">
        <v>50</v>
      </c>
      <c r="P8" s="9"/>
    </row>
    <row r="9" spans="2:16" ht="17.399999999999999" x14ac:dyDescent="0.3">
      <c r="C9" s="5">
        <f t="shared" si="0"/>
        <v>300</v>
      </c>
      <c r="D9" s="5">
        <f t="shared" si="1"/>
        <v>300</v>
      </c>
      <c r="E9" s="5">
        <f t="shared" si="4"/>
        <v>0</v>
      </c>
      <c r="F9" t="b">
        <f t="shared" si="2"/>
        <v>0</v>
      </c>
      <c r="G9" t="b">
        <f t="shared" si="3"/>
        <v>0</v>
      </c>
      <c r="H9" s="5">
        <f t="shared" si="6"/>
        <v>0</v>
      </c>
      <c r="I9" s="5">
        <f t="shared" si="5"/>
        <v>0</v>
      </c>
      <c r="J9" s="5">
        <f t="shared" si="7"/>
        <v>0</v>
      </c>
      <c r="K9">
        <v>400</v>
      </c>
      <c r="L9" s="39">
        <v>56968</v>
      </c>
      <c r="M9" s="14">
        <v>50</v>
      </c>
      <c r="N9" s="39">
        <v>34181</v>
      </c>
      <c r="O9" s="14">
        <v>50</v>
      </c>
      <c r="P9" s="9"/>
    </row>
    <row r="10" spans="2:16" ht="17.399999999999999" x14ac:dyDescent="0.3">
      <c r="C10" s="5">
        <f t="shared" si="0"/>
        <v>300</v>
      </c>
      <c r="D10" s="5">
        <f t="shared" si="1"/>
        <v>300</v>
      </c>
      <c r="E10" s="5">
        <f t="shared" si="4"/>
        <v>0</v>
      </c>
      <c r="F10" t="b">
        <f t="shared" si="2"/>
        <v>0</v>
      </c>
      <c r="G10" t="b">
        <f t="shared" si="3"/>
        <v>0</v>
      </c>
      <c r="H10" s="5">
        <f t="shared" si="6"/>
        <v>0</v>
      </c>
      <c r="I10" s="5">
        <f t="shared" si="5"/>
        <v>0</v>
      </c>
      <c r="J10" s="5">
        <f t="shared" si="7"/>
        <v>0</v>
      </c>
      <c r="K10">
        <v>500</v>
      </c>
      <c r="L10" s="39">
        <v>68992</v>
      </c>
      <c r="M10" s="14">
        <v>50</v>
      </c>
      <c r="N10" s="39">
        <v>41395</v>
      </c>
      <c r="O10" s="14">
        <v>50</v>
      </c>
      <c r="P10" s="9"/>
    </row>
    <row r="11" spans="2:16" ht="17.399999999999999" x14ac:dyDescent="0.3">
      <c r="C11" s="5">
        <f t="shared" si="0"/>
        <v>300</v>
      </c>
      <c r="D11" s="5">
        <f t="shared" si="1"/>
        <v>300</v>
      </c>
      <c r="E11" s="5">
        <f t="shared" si="4"/>
        <v>0</v>
      </c>
      <c r="F11" t="b">
        <f t="shared" si="2"/>
        <v>0</v>
      </c>
      <c r="G11" t="b">
        <f t="shared" si="3"/>
        <v>0</v>
      </c>
      <c r="H11" s="5">
        <f t="shared" si="6"/>
        <v>0</v>
      </c>
      <c r="I11" s="5">
        <f t="shared" si="5"/>
        <v>0</v>
      </c>
      <c r="J11" s="5">
        <f t="shared" si="7"/>
        <v>0</v>
      </c>
      <c r="K11">
        <v>600</v>
      </c>
      <c r="L11" s="39">
        <v>80129</v>
      </c>
      <c r="M11" s="14">
        <v>50</v>
      </c>
      <c r="N11" s="39">
        <v>48078</v>
      </c>
      <c r="O11" s="14">
        <v>50</v>
      </c>
      <c r="P11" s="9"/>
    </row>
    <row r="12" spans="2:16" ht="17.399999999999999" x14ac:dyDescent="0.3">
      <c r="C12" s="5">
        <f t="shared" si="0"/>
        <v>300</v>
      </c>
      <c r="D12" s="5">
        <f t="shared" si="1"/>
        <v>300</v>
      </c>
      <c r="E12" s="5">
        <f t="shared" si="4"/>
        <v>0</v>
      </c>
      <c r="F12" t="b">
        <f t="shared" si="2"/>
        <v>0</v>
      </c>
      <c r="G12" t="b">
        <f t="shared" si="3"/>
        <v>0</v>
      </c>
      <c r="H12" s="5">
        <f t="shared" si="6"/>
        <v>0</v>
      </c>
      <c r="I12" s="5">
        <f t="shared" si="5"/>
        <v>0</v>
      </c>
      <c r="J12" s="5">
        <f t="shared" si="7"/>
        <v>0</v>
      </c>
      <c r="K12">
        <v>700</v>
      </c>
      <c r="L12" s="39">
        <v>90380</v>
      </c>
      <c r="M12" s="14">
        <v>50</v>
      </c>
      <c r="N12" s="39">
        <v>54228</v>
      </c>
      <c r="O12" s="14">
        <v>50</v>
      </c>
      <c r="P12" s="9"/>
    </row>
    <row r="13" spans="2:16" ht="17.399999999999999" x14ac:dyDescent="0.3">
      <c r="C13" s="5">
        <f t="shared" si="0"/>
        <v>300</v>
      </c>
      <c r="D13" s="5">
        <f t="shared" si="1"/>
        <v>300</v>
      </c>
      <c r="E13" s="5">
        <f t="shared" si="4"/>
        <v>0</v>
      </c>
      <c r="F13" t="b">
        <f t="shared" si="2"/>
        <v>0</v>
      </c>
      <c r="G13" t="b">
        <f t="shared" si="3"/>
        <v>0</v>
      </c>
      <c r="H13" s="5">
        <f t="shared" si="6"/>
        <v>0</v>
      </c>
      <c r="I13" s="5">
        <f t="shared" si="5"/>
        <v>0</v>
      </c>
      <c r="J13" s="5">
        <f t="shared" si="7"/>
        <v>0</v>
      </c>
      <c r="K13">
        <v>800</v>
      </c>
      <c r="L13" s="39">
        <v>99743</v>
      </c>
      <c r="M13" s="14">
        <v>50</v>
      </c>
      <c r="N13" s="39">
        <v>59846</v>
      </c>
      <c r="O13" s="14">
        <v>50</v>
      </c>
      <c r="P13" s="9"/>
    </row>
    <row r="14" spans="2:16" ht="17.399999999999999" x14ac:dyDescent="0.3">
      <c r="C14" s="5">
        <f t="shared" si="0"/>
        <v>300</v>
      </c>
      <c r="D14" s="5">
        <f t="shared" si="1"/>
        <v>300</v>
      </c>
      <c r="E14" s="5">
        <f t="shared" si="4"/>
        <v>0</v>
      </c>
      <c r="F14" t="b">
        <f t="shared" si="2"/>
        <v>0</v>
      </c>
      <c r="G14" t="b">
        <f t="shared" si="3"/>
        <v>0</v>
      </c>
      <c r="H14" s="5">
        <f t="shared" si="6"/>
        <v>0</v>
      </c>
      <c r="I14" s="5">
        <f t="shared" si="5"/>
        <v>0</v>
      </c>
      <c r="J14" s="5">
        <f t="shared" si="7"/>
        <v>0</v>
      </c>
      <c r="K14">
        <v>900</v>
      </c>
      <c r="L14" s="39">
        <v>108219</v>
      </c>
      <c r="M14" s="14">
        <v>50</v>
      </c>
      <c r="N14" s="39">
        <v>64931</v>
      </c>
      <c r="O14" s="14">
        <v>50</v>
      </c>
      <c r="P14" s="9"/>
    </row>
    <row r="15" spans="2:16" ht="17.399999999999999" x14ac:dyDescent="0.3">
      <c r="C15" s="5">
        <f t="shared" si="0"/>
        <v>300</v>
      </c>
      <c r="D15" s="5">
        <f t="shared" si="1"/>
        <v>300</v>
      </c>
      <c r="E15" s="5">
        <f t="shared" si="4"/>
        <v>0</v>
      </c>
      <c r="F15" t="b">
        <f t="shared" si="2"/>
        <v>0</v>
      </c>
      <c r="G15" t="b">
        <f t="shared" si="3"/>
        <v>0</v>
      </c>
      <c r="H15" s="5">
        <f t="shared" si="6"/>
        <v>0</v>
      </c>
      <c r="I15" s="5">
        <f t="shared" si="5"/>
        <v>0</v>
      </c>
      <c r="J15" s="5">
        <f t="shared" si="7"/>
        <v>0</v>
      </c>
      <c r="K15">
        <v>1000</v>
      </c>
      <c r="L15" s="39">
        <v>115808</v>
      </c>
      <c r="M15" s="14">
        <v>50</v>
      </c>
      <c r="N15" s="39">
        <v>69485</v>
      </c>
      <c r="O15" s="14">
        <v>50</v>
      </c>
      <c r="P15" s="9"/>
    </row>
    <row r="16" spans="2:16" ht="17.399999999999999" x14ac:dyDescent="0.3">
      <c r="C16" s="5">
        <f t="shared" si="0"/>
        <v>300</v>
      </c>
      <c r="D16" s="5">
        <f t="shared" si="1"/>
        <v>300</v>
      </c>
      <c r="E16" s="5">
        <f t="shared" si="4"/>
        <v>0</v>
      </c>
      <c r="F16" t="b">
        <f t="shared" si="2"/>
        <v>0</v>
      </c>
      <c r="G16" t="b">
        <f t="shared" si="3"/>
        <v>0</v>
      </c>
      <c r="H16" s="5">
        <f t="shared" si="6"/>
        <v>0</v>
      </c>
      <c r="I16" s="5">
        <f t="shared" si="5"/>
        <v>0</v>
      </c>
      <c r="J16" s="5">
        <f t="shared" si="7"/>
        <v>0</v>
      </c>
      <c r="K16">
        <v>1100</v>
      </c>
      <c r="L16" s="39">
        <v>125492</v>
      </c>
      <c r="M16" s="14">
        <v>50</v>
      </c>
      <c r="N16" s="39">
        <v>75295</v>
      </c>
      <c r="O16" s="14">
        <v>50</v>
      </c>
      <c r="P16" s="9"/>
    </row>
    <row r="17" spans="3:16" ht="17.399999999999999" x14ac:dyDescent="0.3">
      <c r="C17" s="5">
        <f t="shared" si="0"/>
        <v>300</v>
      </c>
      <c r="D17" s="5">
        <f t="shared" si="1"/>
        <v>300</v>
      </c>
      <c r="E17" s="5">
        <f t="shared" si="4"/>
        <v>0</v>
      </c>
      <c r="F17" t="b">
        <f t="shared" si="2"/>
        <v>0</v>
      </c>
      <c r="G17" t="b">
        <f t="shared" si="3"/>
        <v>0</v>
      </c>
      <c r="H17" s="5">
        <f t="shared" si="6"/>
        <v>0</v>
      </c>
      <c r="I17" s="5">
        <f t="shared" si="5"/>
        <v>0</v>
      </c>
      <c r="J17" s="5">
        <f t="shared" si="7"/>
        <v>0</v>
      </c>
      <c r="K17">
        <v>1200</v>
      </c>
      <c r="L17" s="39">
        <v>134830</v>
      </c>
      <c r="M17" s="14">
        <v>50</v>
      </c>
      <c r="N17" s="39">
        <v>80898</v>
      </c>
      <c r="O17" s="14">
        <v>50</v>
      </c>
      <c r="P17" s="9"/>
    </row>
    <row r="18" spans="3:16" ht="17.399999999999999" x14ac:dyDescent="0.3">
      <c r="C18" s="5">
        <f t="shared" si="0"/>
        <v>300</v>
      </c>
      <c r="D18" s="5">
        <f t="shared" si="1"/>
        <v>300</v>
      </c>
      <c r="E18" s="5">
        <f t="shared" si="4"/>
        <v>0</v>
      </c>
      <c r="F18" t="b">
        <f t="shared" si="2"/>
        <v>0</v>
      </c>
      <c r="G18" t="b">
        <f t="shared" si="3"/>
        <v>0</v>
      </c>
      <c r="H18" s="5">
        <f t="shared" si="6"/>
        <v>0</v>
      </c>
      <c r="I18" s="5">
        <f t="shared" si="5"/>
        <v>0</v>
      </c>
      <c r="J18" s="5">
        <f t="shared" si="7"/>
        <v>0</v>
      </c>
      <c r="K18">
        <v>1300</v>
      </c>
      <c r="L18" s="39">
        <v>144144</v>
      </c>
      <c r="M18" s="14">
        <v>50</v>
      </c>
      <c r="N18" s="39">
        <v>86486</v>
      </c>
      <c r="O18" s="14">
        <v>50</v>
      </c>
      <c r="P18" s="9"/>
    </row>
    <row r="19" spans="3:16" ht="17.399999999999999" x14ac:dyDescent="0.3">
      <c r="C19" s="5">
        <f t="shared" si="0"/>
        <v>300</v>
      </c>
      <c r="D19" s="5">
        <f t="shared" si="1"/>
        <v>300</v>
      </c>
      <c r="E19" s="5">
        <f t="shared" si="4"/>
        <v>0</v>
      </c>
      <c r="F19" t="b">
        <f t="shared" si="2"/>
        <v>0</v>
      </c>
      <c r="G19" t="b">
        <f t="shared" si="3"/>
        <v>0</v>
      </c>
      <c r="H19" s="5">
        <f t="shared" si="6"/>
        <v>0</v>
      </c>
      <c r="I19" s="5">
        <f t="shared" si="5"/>
        <v>0</v>
      </c>
      <c r="J19" s="5">
        <f t="shared" si="7"/>
        <v>0</v>
      </c>
      <c r="K19">
        <v>1400</v>
      </c>
      <c r="L19" s="39">
        <v>152817</v>
      </c>
      <c r="M19" s="14">
        <v>50</v>
      </c>
      <c r="N19" s="39">
        <v>91690</v>
      </c>
      <c r="O19" s="14">
        <v>50</v>
      </c>
      <c r="P19" s="9"/>
    </row>
    <row r="20" spans="3:16" ht="17.399999999999999" x14ac:dyDescent="0.3">
      <c r="C20" s="5">
        <f t="shared" si="0"/>
        <v>300</v>
      </c>
      <c r="D20" s="5">
        <f t="shared" si="1"/>
        <v>300</v>
      </c>
      <c r="E20" s="5">
        <f t="shared" si="4"/>
        <v>0</v>
      </c>
      <c r="F20" t="b">
        <f t="shared" si="2"/>
        <v>0</v>
      </c>
      <c r="G20" t="b">
        <f t="shared" si="3"/>
        <v>0</v>
      </c>
      <c r="H20" s="5">
        <f t="shared" si="6"/>
        <v>0</v>
      </c>
      <c r="I20" s="5">
        <f t="shared" si="5"/>
        <v>0</v>
      </c>
      <c r="J20" s="5">
        <f t="shared" si="7"/>
        <v>0</v>
      </c>
      <c r="K20">
        <v>1500</v>
      </c>
      <c r="L20" s="39">
        <v>161515</v>
      </c>
      <c r="M20" s="14">
        <v>50</v>
      </c>
      <c r="N20" s="39">
        <v>96909</v>
      </c>
      <c r="O20" s="14">
        <v>50</v>
      </c>
      <c r="P20" s="9"/>
    </row>
    <row r="21" spans="3:16" ht="17.399999999999999" x14ac:dyDescent="0.3">
      <c r="C21" s="5">
        <f t="shared" si="0"/>
        <v>300</v>
      </c>
      <c r="D21" s="5">
        <f t="shared" si="1"/>
        <v>300</v>
      </c>
      <c r="E21" s="5">
        <f t="shared" si="4"/>
        <v>0</v>
      </c>
      <c r="F21" t="b">
        <f t="shared" si="2"/>
        <v>0</v>
      </c>
      <c r="G21" t="b">
        <f t="shared" si="3"/>
        <v>0</v>
      </c>
      <c r="H21" s="5">
        <f t="shared" si="6"/>
        <v>0</v>
      </c>
      <c r="I21" s="5">
        <f t="shared" si="5"/>
        <v>0</v>
      </c>
      <c r="J21" s="5">
        <f t="shared" si="7"/>
        <v>0</v>
      </c>
      <c r="K21">
        <v>1600</v>
      </c>
      <c r="L21" s="39">
        <v>169917</v>
      </c>
      <c r="M21" s="14">
        <v>50</v>
      </c>
      <c r="N21" s="39">
        <v>101950</v>
      </c>
      <c r="O21" s="14">
        <v>50</v>
      </c>
      <c r="P21" s="9"/>
    </row>
    <row r="22" spans="3:16" ht="17.399999999999999" x14ac:dyDescent="0.3">
      <c r="C22" s="5">
        <f t="shared" si="0"/>
        <v>300</v>
      </c>
      <c r="D22" s="5">
        <f t="shared" si="1"/>
        <v>300</v>
      </c>
      <c r="E22" s="5">
        <f t="shared" si="4"/>
        <v>0</v>
      </c>
      <c r="F22" t="b">
        <f t="shared" si="2"/>
        <v>0</v>
      </c>
      <c r="G22" t="b">
        <f t="shared" si="3"/>
        <v>0</v>
      </c>
      <c r="H22" s="5">
        <f t="shared" si="6"/>
        <v>0</v>
      </c>
      <c r="I22" s="5">
        <f t="shared" si="5"/>
        <v>0</v>
      </c>
      <c r="J22" s="5">
        <f t="shared" si="7"/>
        <v>0</v>
      </c>
      <c r="K22">
        <v>1700</v>
      </c>
      <c r="L22" s="39">
        <v>177605</v>
      </c>
      <c r="M22" s="14">
        <v>50</v>
      </c>
      <c r="N22" s="39">
        <v>106563</v>
      </c>
      <c r="O22" s="14">
        <v>50</v>
      </c>
      <c r="P22" s="9"/>
    </row>
    <row r="23" spans="3:16" ht="17.399999999999999" x14ac:dyDescent="0.3">
      <c r="C23" s="5">
        <f t="shared" si="0"/>
        <v>300</v>
      </c>
      <c r="D23" s="5">
        <f t="shared" si="1"/>
        <v>300</v>
      </c>
      <c r="E23" s="5">
        <f t="shared" si="4"/>
        <v>0</v>
      </c>
      <c r="F23" t="b">
        <f t="shared" si="2"/>
        <v>0</v>
      </c>
      <c r="G23" t="b">
        <f t="shared" si="3"/>
        <v>0</v>
      </c>
      <c r="H23" s="5">
        <f t="shared" si="6"/>
        <v>0</v>
      </c>
      <c r="I23" s="5">
        <f t="shared" si="5"/>
        <v>0</v>
      </c>
      <c r="J23" s="5">
        <f t="shared" si="7"/>
        <v>0</v>
      </c>
      <c r="K23">
        <v>1800</v>
      </c>
      <c r="L23" s="39">
        <v>184948</v>
      </c>
      <c r="M23" s="14">
        <v>50</v>
      </c>
      <c r="N23" s="39">
        <v>110969</v>
      </c>
      <c r="O23" s="14">
        <v>50</v>
      </c>
      <c r="P23" s="9"/>
    </row>
    <row r="24" spans="3:16" ht="17.399999999999999" x14ac:dyDescent="0.3">
      <c r="C24" s="5">
        <f t="shared" si="0"/>
        <v>300</v>
      </c>
      <c r="D24" s="5">
        <f t="shared" si="1"/>
        <v>300</v>
      </c>
      <c r="E24" s="5">
        <f t="shared" si="4"/>
        <v>0</v>
      </c>
      <c r="F24" t="b">
        <f t="shared" si="2"/>
        <v>0</v>
      </c>
      <c r="G24" t="b">
        <f t="shared" si="3"/>
        <v>0</v>
      </c>
      <c r="H24" s="5">
        <f t="shared" si="6"/>
        <v>0</v>
      </c>
      <c r="I24" s="5">
        <f t="shared" si="5"/>
        <v>0</v>
      </c>
      <c r="J24" s="5">
        <f t="shared" si="7"/>
        <v>0</v>
      </c>
      <c r="K24">
        <v>1900</v>
      </c>
      <c r="L24" s="39">
        <v>192414</v>
      </c>
      <c r="M24" s="14">
        <v>50</v>
      </c>
      <c r="N24" s="39">
        <v>115448</v>
      </c>
      <c r="O24" s="14">
        <v>50</v>
      </c>
      <c r="P24" s="9"/>
    </row>
    <row r="25" spans="3:16" ht="17.399999999999999" x14ac:dyDescent="0.3">
      <c r="C25" s="5">
        <f t="shared" si="0"/>
        <v>300</v>
      </c>
      <c r="D25" s="5">
        <f t="shared" si="1"/>
        <v>300</v>
      </c>
      <c r="E25" s="5">
        <f t="shared" si="4"/>
        <v>0</v>
      </c>
      <c r="F25" t="b">
        <f t="shared" si="2"/>
        <v>0</v>
      </c>
      <c r="G25" t="b">
        <f t="shared" si="3"/>
        <v>0</v>
      </c>
      <c r="H25" s="5">
        <f t="shared" si="6"/>
        <v>0</v>
      </c>
      <c r="I25" s="5">
        <f t="shared" si="5"/>
        <v>0</v>
      </c>
      <c r="J25" s="5">
        <f t="shared" si="7"/>
        <v>0</v>
      </c>
      <c r="K25">
        <v>2000</v>
      </c>
      <c r="L25" s="39">
        <v>199091</v>
      </c>
      <c r="M25" s="14">
        <v>50</v>
      </c>
      <c r="N25" s="39">
        <v>119455</v>
      </c>
      <c r="O25" s="14">
        <v>50</v>
      </c>
      <c r="P25" s="9"/>
    </row>
    <row r="26" spans="3:16" ht="17.399999999999999" x14ac:dyDescent="0.3">
      <c r="C26" s="5">
        <f t="shared" si="0"/>
        <v>300</v>
      </c>
      <c r="D26" s="5">
        <f t="shared" si="1"/>
        <v>300</v>
      </c>
      <c r="E26" s="5">
        <f t="shared" si="4"/>
        <v>0</v>
      </c>
      <c r="F26" t="b">
        <f t="shared" si="2"/>
        <v>0</v>
      </c>
      <c r="G26" t="b">
        <f t="shared" si="3"/>
        <v>0</v>
      </c>
      <c r="H26" s="5">
        <f t="shared" si="6"/>
        <v>0</v>
      </c>
      <c r="I26" s="5">
        <f t="shared" si="5"/>
        <v>0</v>
      </c>
      <c r="J26" s="5">
        <f t="shared" si="7"/>
        <v>0</v>
      </c>
      <c r="K26">
        <v>2200</v>
      </c>
      <c r="L26" s="39">
        <v>211953</v>
      </c>
      <c r="M26" s="14">
        <v>50</v>
      </c>
      <c r="N26" s="39">
        <v>127172</v>
      </c>
      <c r="O26" s="14">
        <v>50</v>
      </c>
      <c r="P26" s="9"/>
    </row>
    <row r="27" spans="3:16" ht="17.399999999999999" x14ac:dyDescent="0.3">
      <c r="C27" s="5">
        <f t="shared" si="0"/>
        <v>300</v>
      </c>
      <c r="D27" s="5">
        <f t="shared" si="1"/>
        <v>300</v>
      </c>
      <c r="E27" s="5">
        <f t="shared" si="4"/>
        <v>0</v>
      </c>
      <c r="F27" t="b">
        <f t="shared" si="2"/>
        <v>0</v>
      </c>
      <c r="G27" t="b">
        <f t="shared" si="3"/>
        <v>0</v>
      </c>
      <c r="H27" s="5">
        <f t="shared" si="6"/>
        <v>0</v>
      </c>
      <c r="I27" s="5">
        <f t="shared" si="5"/>
        <v>0</v>
      </c>
      <c r="J27" s="5">
        <f t="shared" si="7"/>
        <v>0</v>
      </c>
      <c r="K27">
        <v>2400</v>
      </c>
      <c r="L27" s="39">
        <v>222943</v>
      </c>
      <c r="M27" s="14">
        <v>50</v>
      </c>
      <c r="N27" s="39">
        <v>133766</v>
      </c>
      <c r="O27" s="14">
        <v>50</v>
      </c>
      <c r="P27" s="9"/>
    </row>
    <row r="28" spans="3:16" ht="17.399999999999999" x14ac:dyDescent="0.3">
      <c r="C28" s="5">
        <f t="shared" si="0"/>
        <v>300</v>
      </c>
      <c r="D28" s="5">
        <f t="shared" si="1"/>
        <v>300</v>
      </c>
      <c r="E28" s="5">
        <f t="shared" si="4"/>
        <v>0</v>
      </c>
      <c r="F28" t="b">
        <f t="shared" si="2"/>
        <v>0</v>
      </c>
      <c r="G28" t="b">
        <f t="shared" si="3"/>
        <v>0</v>
      </c>
      <c r="H28" s="5">
        <f t="shared" si="6"/>
        <v>0</v>
      </c>
      <c r="I28" s="5">
        <f t="shared" si="5"/>
        <v>0</v>
      </c>
      <c r="J28" s="5">
        <f t="shared" si="7"/>
        <v>0</v>
      </c>
      <c r="K28">
        <v>2600</v>
      </c>
      <c r="L28" s="39">
        <v>235115</v>
      </c>
      <c r="M28" s="14">
        <v>50</v>
      </c>
      <c r="N28" s="39">
        <v>141069</v>
      </c>
      <c r="O28" s="14">
        <v>50</v>
      </c>
      <c r="P28" s="9"/>
    </row>
    <row r="29" spans="3:16" ht="17.399999999999999" x14ac:dyDescent="0.3">
      <c r="C29" s="5">
        <f t="shared" si="0"/>
        <v>300</v>
      </c>
      <c r="D29" s="5">
        <f t="shared" si="1"/>
        <v>300</v>
      </c>
      <c r="E29" s="5">
        <f t="shared" si="4"/>
        <v>0</v>
      </c>
      <c r="F29" t="b">
        <f t="shared" si="2"/>
        <v>0</v>
      </c>
      <c r="G29" t="b">
        <f t="shared" si="3"/>
        <v>0</v>
      </c>
      <c r="H29" s="5">
        <f t="shared" si="6"/>
        <v>0</v>
      </c>
      <c r="I29" s="5">
        <f t="shared" si="5"/>
        <v>0</v>
      </c>
      <c r="J29" s="5">
        <f t="shared" si="7"/>
        <v>0</v>
      </c>
      <c r="K29">
        <v>2800</v>
      </c>
      <c r="L29" s="39">
        <v>249061</v>
      </c>
      <c r="M29" s="14">
        <v>50</v>
      </c>
      <c r="N29" s="39">
        <v>149437</v>
      </c>
      <c r="O29" s="14">
        <v>50</v>
      </c>
      <c r="P29" s="9"/>
    </row>
    <row r="30" spans="3:16" ht="17.399999999999999" x14ac:dyDescent="0.3">
      <c r="C30" s="5">
        <f t="shared" si="0"/>
        <v>300</v>
      </c>
      <c r="D30" s="5">
        <f t="shared" si="1"/>
        <v>300</v>
      </c>
      <c r="E30" s="5">
        <f t="shared" si="4"/>
        <v>0</v>
      </c>
      <c r="F30" t="b">
        <f t="shared" si="2"/>
        <v>0</v>
      </c>
      <c r="G30" t="b">
        <f t="shared" si="3"/>
        <v>0</v>
      </c>
      <c r="H30" s="5">
        <f t="shared" si="6"/>
        <v>0</v>
      </c>
      <c r="I30" s="5">
        <f t="shared" si="5"/>
        <v>0</v>
      </c>
      <c r="J30" s="5">
        <f t="shared" si="7"/>
        <v>0</v>
      </c>
      <c r="K30">
        <v>3000</v>
      </c>
      <c r="L30" s="39">
        <v>262416</v>
      </c>
      <c r="M30" s="14">
        <v>50</v>
      </c>
      <c r="N30" s="39">
        <v>157450</v>
      </c>
      <c r="O30" s="14">
        <v>50</v>
      </c>
      <c r="P30" s="9"/>
    </row>
    <row r="31" spans="3:16" ht="17.399999999999999" x14ac:dyDescent="0.3">
      <c r="C31" s="5">
        <f t="shared" si="0"/>
        <v>300</v>
      </c>
      <c r="D31" s="5">
        <f t="shared" si="1"/>
        <v>300</v>
      </c>
      <c r="E31" s="5">
        <f t="shared" si="4"/>
        <v>0</v>
      </c>
      <c r="F31" t="b">
        <f t="shared" si="2"/>
        <v>0</v>
      </c>
      <c r="G31" t="b">
        <f t="shared" si="3"/>
        <v>0</v>
      </c>
      <c r="H31" s="5">
        <f t="shared" si="6"/>
        <v>0</v>
      </c>
      <c r="I31" s="5">
        <f t="shared" si="5"/>
        <v>0</v>
      </c>
      <c r="J31" s="5">
        <f t="shared" si="7"/>
        <v>0</v>
      </c>
      <c r="K31">
        <v>3200</v>
      </c>
      <c r="L31" s="39">
        <v>275180</v>
      </c>
      <c r="M31" s="14">
        <v>50</v>
      </c>
      <c r="N31" s="39">
        <v>165108</v>
      </c>
      <c r="O31" s="14">
        <v>50</v>
      </c>
      <c r="P31" s="9"/>
    </row>
    <row r="32" spans="3:16" ht="17.399999999999999" x14ac:dyDescent="0.3">
      <c r="C32" s="5">
        <f t="shared" si="0"/>
        <v>300</v>
      </c>
      <c r="D32" s="5">
        <f t="shared" si="1"/>
        <v>300</v>
      </c>
      <c r="E32" s="5">
        <f t="shared" si="4"/>
        <v>0</v>
      </c>
      <c r="F32" t="b">
        <f t="shared" si="2"/>
        <v>0</v>
      </c>
      <c r="G32" t="b">
        <f t="shared" si="3"/>
        <v>0</v>
      </c>
      <c r="H32" s="5">
        <f t="shared" si="6"/>
        <v>0</v>
      </c>
      <c r="I32" s="5">
        <f t="shared" si="5"/>
        <v>0</v>
      </c>
      <c r="J32" s="5">
        <f t="shared" si="7"/>
        <v>0</v>
      </c>
      <c r="K32">
        <v>3400</v>
      </c>
      <c r="L32" s="39">
        <v>287352</v>
      </c>
      <c r="M32" s="14">
        <v>50</v>
      </c>
      <c r="N32" s="39">
        <v>172411</v>
      </c>
      <c r="O32" s="14">
        <v>50</v>
      </c>
      <c r="P32" s="9"/>
    </row>
    <row r="33" spans="3:16" ht="17.399999999999999" x14ac:dyDescent="0.3">
      <c r="C33" s="5">
        <f t="shared" si="0"/>
        <v>300</v>
      </c>
      <c r="D33" s="5">
        <f t="shared" si="1"/>
        <v>300</v>
      </c>
      <c r="E33" s="5">
        <f t="shared" si="4"/>
        <v>0</v>
      </c>
      <c r="F33" t="b">
        <f t="shared" si="2"/>
        <v>0</v>
      </c>
      <c r="G33" t="b">
        <f t="shared" si="3"/>
        <v>0</v>
      </c>
      <c r="H33" s="5">
        <f t="shared" si="6"/>
        <v>0</v>
      </c>
      <c r="I33" s="5">
        <f t="shared" si="5"/>
        <v>0</v>
      </c>
      <c r="J33" s="5">
        <f t="shared" si="7"/>
        <v>0</v>
      </c>
      <c r="K33">
        <v>3600</v>
      </c>
      <c r="L33" s="39">
        <v>298932</v>
      </c>
      <c r="M33" s="14">
        <v>50</v>
      </c>
      <c r="N33" s="39">
        <v>179359</v>
      </c>
      <c r="O33" s="14">
        <v>50</v>
      </c>
      <c r="P33" s="9"/>
    </row>
    <row r="34" spans="3:16" ht="17.399999999999999" x14ac:dyDescent="0.3">
      <c r="C34" s="5">
        <f t="shared" si="0"/>
        <v>300</v>
      </c>
      <c r="D34" s="5">
        <f t="shared" si="1"/>
        <v>300</v>
      </c>
      <c r="E34" s="5">
        <f t="shared" si="4"/>
        <v>0</v>
      </c>
      <c r="F34" t="b">
        <f t="shared" si="2"/>
        <v>0</v>
      </c>
      <c r="G34" t="b">
        <f t="shared" si="3"/>
        <v>0</v>
      </c>
      <c r="H34" s="5">
        <f t="shared" si="6"/>
        <v>0</v>
      </c>
      <c r="I34" s="5">
        <f t="shared" si="5"/>
        <v>0</v>
      </c>
      <c r="J34" s="5">
        <f t="shared" si="7"/>
        <v>0</v>
      </c>
      <c r="K34">
        <v>3800</v>
      </c>
      <c r="L34" s="39">
        <v>308986</v>
      </c>
      <c r="M34" s="14">
        <v>50</v>
      </c>
      <c r="N34" s="39">
        <v>185391</v>
      </c>
      <c r="O34" s="14">
        <v>50</v>
      </c>
      <c r="P34" s="9"/>
    </row>
    <row r="35" spans="3:16" ht="17.399999999999999" x14ac:dyDescent="0.3">
      <c r="C35" s="5">
        <f t="shared" si="0"/>
        <v>300</v>
      </c>
      <c r="D35" s="5">
        <f t="shared" si="1"/>
        <v>300</v>
      </c>
      <c r="E35" s="5">
        <f t="shared" si="4"/>
        <v>0</v>
      </c>
      <c r="F35" t="b">
        <f t="shared" si="2"/>
        <v>0</v>
      </c>
      <c r="G35" t="b">
        <f t="shared" si="3"/>
        <v>0</v>
      </c>
      <c r="H35" s="5">
        <f t="shared" si="6"/>
        <v>0</v>
      </c>
      <c r="I35" s="5">
        <f t="shared" si="5"/>
        <v>0</v>
      </c>
      <c r="J35" s="5">
        <f t="shared" si="7"/>
        <v>0</v>
      </c>
      <c r="K35">
        <v>4000</v>
      </c>
      <c r="L35" s="39">
        <v>319334</v>
      </c>
      <c r="M35" s="14">
        <v>50</v>
      </c>
      <c r="N35" s="39">
        <v>191601</v>
      </c>
      <c r="O35" s="14">
        <v>50</v>
      </c>
      <c r="P35" s="9"/>
    </row>
    <row r="36" spans="3:16" ht="17.399999999999999" x14ac:dyDescent="0.3">
      <c r="C36" s="5">
        <f t="shared" ref="C36:C57" si="8">C35</f>
        <v>300</v>
      </c>
      <c r="D36" s="5">
        <f t="shared" ref="D36:D57" si="9">D35</f>
        <v>300</v>
      </c>
      <c r="E36" s="5">
        <f t="shared" si="4"/>
        <v>0</v>
      </c>
      <c r="F36" t="b">
        <f t="shared" si="2"/>
        <v>0</v>
      </c>
      <c r="G36" t="b">
        <f t="shared" si="3"/>
        <v>0</v>
      </c>
      <c r="H36" s="5">
        <f t="shared" si="6"/>
        <v>0</v>
      </c>
      <c r="I36" s="5">
        <f t="shared" si="5"/>
        <v>0</v>
      </c>
      <c r="J36" s="5">
        <f t="shared" si="7"/>
        <v>0</v>
      </c>
      <c r="K36">
        <v>4200</v>
      </c>
      <c r="L36" s="39">
        <v>329092</v>
      </c>
      <c r="M36" s="14">
        <v>50</v>
      </c>
      <c r="N36" s="39">
        <v>197455</v>
      </c>
      <c r="O36" s="14">
        <v>50</v>
      </c>
      <c r="P36" s="9"/>
    </row>
    <row r="37" spans="3:16" ht="17.399999999999999" x14ac:dyDescent="0.3">
      <c r="C37" s="5">
        <f t="shared" si="8"/>
        <v>300</v>
      </c>
      <c r="D37" s="5">
        <f t="shared" si="9"/>
        <v>300</v>
      </c>
      <c r="E37" s="5">
        <f t="shared" si="4"/>
        <v>0</v>
      </c>
      <c r="F37" t="b">
        <f t="shared" ref="F37:F63" si="10">AND(C37&gt;K36,C37&lt;K37)</f>
        <v>0</v>
      </c>
      <c r="G37" t="b">
        <f t="shared" ref="G37:G63" si="11">AND(D37&gt;K36,D37&lt;K37)</f>
        <v>0</v>
      </c>
      <c r="H37" s="5">
        <f t="shared" si="6"/>
        <v>0</v>
      </c>
      <c r="I37" s="5">
        <f t="shared" si="5"/>
        <v>0</v>
      </c>
      <c r="J37" s="5">
        <f t="shared" si="7"/>
        <v>0</v>
      </c>
      <c r="K37">
        <v>4400</v>
      </c>
      <c r="L37" s="39">
        <v>338258</v>
      </c>
      <c r="M37" s="14">
        <v>50</v>
      </c>
      <c r="N37" s="39">
        <v>202955</v>
      </c>
      <c r="O37" s="14">
        <v>50</v>
      </c>
      <c r="P37" s="9"/>
    </row>
    <row r="38" spans="3:16" ht="17.399999999999999" x14ac:dyDescent="0.3">
      <c r="C38" s="5">
        <f t="shared" si="8"/>
        <v>300</v>
      </c>
      <c r="D38" s="5">
        <f t="shared" si="9"/>
        <v>300</v>
      </c>
      <c r="E38" s="5">
        <f t="shared" ref="E38:E63" si="12">IF(C38=K38,L38,0)</f>
        <v>0</v>
      </c>
      <c r="F38" t="b">
        <f t="shared" si="10"/>
        <v>0</v>
      </c>
      <c r="G38" t="b">
        <f t="shared" si="11"/>
        <v>0</v>
      </c>
      <c r="H38" s="5">
        <f t="shared" si="6"/>
        <v>0</v>
      </c>
      <c r="I38" s="5">
        <f t="shared" ref="I38:I63" si="13">IF(D38=K38,N38,0)</f>
        <v>0</v>
      </c>
      <c r="J38" s="5">
        <f t="shared" si="7"/>
        <v>0</v>
      </c>
      <c r="K38">
        <v>4600</v>
      </c>
      <c r="L38" s="39">
        <v>346833</v>
      </c>
      <c r="M38" s="14">
        <v>50</v>
      </c>
      <c r="N38" s="39">
        <v>208100</v>
      </c>
      <c r="O38" s="14">
        <v>50</v>
      </c>
      <c r="P38" s="9"/>
    </row>
    <row r="39" spans="3:16" ht="17.399999999999999" x14ac:dyDescent="0.3">
      <c r="C39" s="5">
        <f t="shared" si="8"/>
        <v>300</v>
      </c>
      <c r="D39" s="5">
        <f t="shared" si="9"/>
        <v>300</v>
      </c>
      <c r="E39" s="5">
        <f t="shared" si="12"/>
        <v>0</v>
      </c>
      <c r="F39" t="b">
        <f t="shared" si="10"/>
        <v>0</v>
      </c>
      <c r="G39" t="b">
        <f t="shared" si="11"/>
        <v>0</v>
      </c>
      <c r="H39" s="5">
        <f t="shared" ref="H39:H63" si="14">IF(F39=TRUE,(((L39-L38)/(K39-K38))*(C39-K38))+L38,0)</f>
        <v>0</v>
      </c>
      <c r="I39" s="5">
        <f t="shared" si="13"/>
        <v>0</v>
      </c>
      <c r="J39" s="5">
        <f t="shared" ref="J39:J63" si="15">IF(G39=TRUE,(((N39-N38)/(K39-K38))*(D39-K38))+N38,0)</f>
        <v>0</v>
      </c>
      <c r="K39">
        <v>4800</v>
      </c>
      <c r="L39" s="39">
        <v>354816</v>
      </c>
      <c r="M39" s="14">
        <v>50</v>
      </c>
      <c r="N39" s="39">
        <v>212890</v>
      </c>
      <c r="O39" s="14">
        <v>50</v>
      </c>
      <c r="P39" s="9"/>
    </row>
    <row r="40" spans="3:16" ht="17.399999999999999" x14ac:dyDescent="0.3">
      <c r="C40" s="5">
        <f t="shared" si="8"/>
        <v>300</v>
      </c>
      <c r="D40" s="5">
        <f t="shared" si="9"/>
        <v>300</v>
      </c>
      <c r="E40" s="5">
        <f t="shared" si="12"/>
        <v>0</v>
      </c>
      <c r="F40" t="b">
        <f t="shared" si="10"/>
        <v>0</v>
      </c>
      <c r="G40" t="b">
        <f t="shared" si="11"/>
        <v>0</v>
      </c>
      <c r="H40" s="5">
        <f t="shared" si="14"/>
        <v>0</v>
      </c>
      <c r="I40" s="5">
        <f t="shared" si="13"/>
        <v>0</v>
      </c>
      <c r="J40" s="5">
        <f t="shared" si="15"/>
        <v>0</v>
      </c>
      <c r="K40">
        <v>5000</v>
      </c>
      <c r="L40" s="39">
        <v>360976</v>
      </c>
      <c r="M40" s="14">
        <v>50</v>
      </c>
      <c r="N40" s="39">
        <v>216586</v>
      </c>
      <c r="O40" s="14">
        <v>50</v>
      </c>
      <c r="P40" s="9"/>
    </row>
    <row r="41" spans="3:16" ht="17.399999999999999" x14ac:dyDescent="0.3">
      <c r="C41" s="5">
        <f t="shared" si="8"/>
        <v>300</v>
      </c>
      <c r="D41" s="5">
        <f t="shared" si="9"/>
        <v>300</v>
      </c>
      <c r="E41" s="5">
        <f t="shared" si="12"/>
        <v>0</v>
      </c>
      <c r="F41" t="b">
        <f t="shared" si="10"/>
        <v>0</v>
      </c>
      <c r="G41" t="b">
        <f t="shared" si="11"/>
        <v>0</v>
      </c>
      <c r="H41" s="5">
        <f t="shared" si="14"/>
        <v>0</v>
      </c>
      <c r="I41" s="5">
        <f t="shared" si="13"/>
        <v>0</v>
      </c>
      <c r="J41" s="5">
        <f t="shared" si="15"/>
        <v>0</v>
      </c>
      <c r="K41">
        <v>6000</v>
      </c>
      <c r="L41" s="39">
        <v>412474</v>
      </c>
      <c r="M41" s="14">
        <v>50</v>
      </c>
      <c r="N41" s="39">
        <v>247484</v>
      </c>
      <c r="O41" s="14">
        <v>50</v>
      </c>
      <c r="P41" s="9"/>
    </row>
    <row r="42" spans="3:16" ht="17.399999999999999" x14ac:dyDescent="0.3">
      <c r="C42" s="5">
        <f t="shared" si="8"/>
        <v>300</v>
      </c>
      <c r="D42" s="5">
        <f t="shared" si="9"/>
        <v>300</v>
      </c>
      <c r="E42" s="5">
        <f t="shared" si="12"/>
        <v>0</v>
      </c>
      <c r="F42" t="b">
        <f t="shared" si="10"/>
        <v>0</v>
      </c>
      <c r="G42" t="b">
        <f t="shared" si="11"/>
        <v>0</v>
      </c>
      <c r="H42" s="5">
        <f t="shared" si="14"/>
        <v>0</v>
      </c>
      <c r="I42" s="5">
        <f t="shared" si="13"/>
        <v>0</v>
      </c>
      <c r="J42" s="5">
        <f t="shared" si="15"/>
        <v>0</v>
      </c>
      <c r="K42">
        <v>7000</v>
      </c>
      <c r="L42" s="39">
        <v>458797</v>
      </c>
      <c r="M42" s="14">
        <v>50</v>
      </c>
      <c r="N42" s="39">
        <v>275278</v>
      </c>
      <c r="O42" s="14">
        <v>50</v>
      </c>
      <c r="P42" s="9"/>
    </row>
    <row r="43" spans="3:16" ht="17.399999999999999" x14ac:dyDescent="0.3">
      <c r="C43" s="5">
        <f t="shared" si="8"/>
        <v>300</v>
      </c>
      <c r="D43" s="5">
        <f t="shared" si="9"/>
        <v>300</v>
      </c>
      <c r="E43" s="5">
        <f t="shared" si="12"/>
        <v>0</v>
      </c>
      <c r="F43" t="b">
        <f t="shared" si="10"/>
        <v>0</v>
      </c>
      <c r="G43" t="b">
        <f t="shared" si="11"/>
        <v>0</v>
      </c>
      <c r="H43" s="5">
        <f t="shared" si="14"/>
        <v>0</v>
      </c>
      <c r="I43" s="5">
        <f t="shared" si="13"/>
        <v>0</v>
      </c>
      <c r="J43" s="5">
        <f t="shared" si="15"/>
        <v>0</v>
      </c>
      <c r="K43">
        <v>8000</v>
      </c>
      <c r="L43" s="39">
        <v>500685</v>
      </c>
      <c r="M43" s="14">
        <v>50</v>
      </c>
      <c r="N43" s="39">
        <v>300411</v>
      </c>
      <c r="O43" s="14">
        <v>50</v>
      </c>
      <c r="P43" s="9"/>
    </row>
    <row r="44" spans="3:16" ht="17.399999999999999" x14ac:dyDescent="0.3">
      <c r="C44" s="5">
        <f t="shared" si="8"/>
        <v>300</v>
      </c>
      <c r="D44" s="5">
        <f t="shared" si="9"/>
        <v>300</v>
      </c>
      <c r="E44" s="5">
        <f t="shared" si="12"/>
        <v>0</v>
      </c>
      <c r="F44" t="b">
        <f t="shared" si="10"/>
        <v>0</v>
      </c>
      <c r="G44" t="b">
        <f t="shared" si="11"/>
        <v>0</v>
      </c>
      <c r="H44" s="5">
        <f t="shared" si="14"/>
        <v>0</v>
      </c>
      <c r="I44" s="5">
        <f t="shared" si="13"/>
        <v>0</v>
      </c>
      <c r="J44" s="5">
        <f t="shared" si="15"/>
        <v>0</v>
      </c>
      <c r="K44">
        <v>9000</v>
      </c>
      <c r="L44" s="39">
        <v>545530</v>
      </c>
      <c r="M44" s="14">
        <v>50</v>
      </c>
      <c r="N44" s="39">
        <v>327318</v>
      </c>
      <c r="O44" s="14">
        <v>50</v>
      </c>
      <c r="P44" s="9"/>
    </row>
    <row r="45" spans="3:16" ht="17.399999999999999" x14ac:dyDescent="0.3">
      <c r="C45" s="5">
        <f t="shared" si="8"/>
        <v>300</v>
      </c>
      <c r="D45" s="5">
        <f t="shared" si="9"/>
        <v>300</v>
      </c>
      <c r="E45" s="5">
        <f t="shared" si="12"/>
        <v>0</v>
      </c>
      <c r="F45" t="b">
        <f t="shared" si="10"/>
        <v>0</v>
      </c>
      <c r="G45" t="b">
        <f t="shared" si="11"/>
        <v>0</v>
      </c>
      <c r="H45" s="5">
        <f t="shared" si="14"/>
        <v>0</v>
      </c>
      <c r="I45" s="5">
        <f t="shared" si="13"/>
        <v>0</v>
      </c>
      <c r="J45" s="5">
        <f t="shared" si="15"/>
        <v>0</v>
      </c>
      <c r="K45">
        <v>10000</v>
      </c>
      <c r="L45" s="39">
        <v>586432</v>
      </c>
      <c r="M45" s="14">
        <v>50</v>
      </c>
      <c r="N45" s="39">
        <v>351859</v>
      </c>
      <c r="O45" s="14">
        <v>50</v>
      </c>
      <c r="P45" s="9"/>
    </row>
    <row r="46" spans="3:16" ht="17.399999999999999" x14ac:dyDescent="0.3">
      <c r="C46" s="5">
        <f t="shared" si="8"/>
        <v>300</v>
      </c>
      <c r="D46" s="5">
        <f t="shared" si="9"/>
        <v>300</v>
      </c>
      <c r="E46" s="5">
        <f t="shared" si="12"/>
        <v>0</v>
      </c>
      <c r="F46" t="b">
        <f t="shared" si="10"/>
        <v>0</v>
      </c>
      <c r="G46" t="b">
        <f t="shared" si="11"/>
        <v>0</v>
      </c>
      <c r="H46" s="5">
        <f t="shared" si="14"/>
        <v>0</v>
      </c>
      <c r="I46" s="5">
        <f t="shared" si="13"/>
        <v>0</v>
      </c>
      <c r="J46" s="5">
        <f t="shared" si="15"/>
        <v>0</v>
      </c>
      <c r="K46">
        <v>12500</v>
      </c>
      <c r="L46" s="39">
        <v>680680</v>
      </c>
      <c r="M46" s="14">
        <v>50</v>
      </c>
      <c r="N46" s="39">
        <v>408408</v>
      </c>
      <c r="O46" s="14">
        <v>50</v>
      </c>
      <c r="P46" s="9"/>
    </row>
    <row r="47" spans="3:16" ht="17.399999999999999" x14ac:dyDescent="0.3">
      <c r="C47" s="5">
        <f t="shared" si="8"/>
        <v>300</v>
      </c>
      <c r="D47" s="5">
        <f t="shared" si="9"/>
        <v>300</v>
      </c>
      <c r="E47" s="5">
        <f t="shared" si="12"/>
        <v>0</v>
      </c>
      <c r="F47" t="b">
        <f t="shared" si="10"/>
        <v>0</v>
      </c>
      <c r="G47" t="b">
        <f t="shared" si="11"/>
        <v>0</v>
      </c>
      <c r="H47" s="5">
        <f t="shared" si="14"/>
        <v>0</v>
      </c>
      <c r="I47" s="5">
        <f t="shared" si="13"/>
        <v>0</v>
      </c>
      <c r="J47" s="5">
        <f t="shared" si="15"/>
        <v>0</v>
      </c>
      <c r="K47">
        <v>15000</v>
      </c>
      <c r="L47" s="39">
        <v>765072</v>
      </c>
      <c r="M47" s="14">
        <v>50</v>
      </c>
      <c r="N47" s="39">
        <v>459043</v>
      </c>
      <c r="O47" s="14">
        <v>50</v>
      </c>
      <c r="P47" s="9"/>
    </row>
    <row r="48" spans="3:16" ht="17.399999999999999" x14ac:dyDescent="0.3">
      <c r="C48" s="5">
        <f t="shared" si="8"/>
        <v>300</v>
      </c>
      <c r="D48" s="5">
        <f t="shared" si="9"/>
        <v>300</v>
      </c>
      <c r="E48" s="5">
        <f t="shared" si="12"/>
        <v>0</v>
      </c>
      <c r="F48" t="b">
        <f t="shared" si="10"/>
        <v>0</v>
      </c>
      <c r="G48" t="b">
        <f t="shared" si="11"/>
        <v>0</v>
      </c>
      <c r="H48" s="5">
        <f t="shared" si="14"/>
        <v>0</v>
      </c>
      <c r="I48" s="5">
        <f t="shared" si="13"/>
        <v>0</v>
      </c>
      <c r="J48" s="5">
        <f t="shared" si="15"/>
        <v>0</v>
      </c>
      <c r="K48">
        <v>17500</v>
      </c>
      <c r="L48" s="39">
        <v>836528</v>
      </c>
      <c r="M48" s="14">
        <v>50</v>
      </c>
      <c r="N48" s="39">
        <v>501917</v>
      </c>
      <c r="O48" s="14">
        <v>50</v>
      </c>
      <c r="P48" s="9"/>
    </row>
    <row r="49" spans="3:16" ht="17.399999999999999" x14ac:dyDescent="0.3">
      <c r="C49" s="5">
        <f t="shared" si="8"/>
        <v>300</v>
      </c>
      <c r="D49" s="5">
        <f t="shared" si="9"/>
        <v>300</v>
      </c>
      <c r="E49" s="5">
        <f t="shared" si="12"/>
        <v>0</v>
      </c>
      <c r="F49" t="b">
        <f t="shared" si="10"/>
        <v>0</v>
      </c>
      <c r="G49" t="b">
        <f t="shared" si="11"/>
        <v>0</v>
      </c>
      <c r="H49" s="5">
        <f t="shared" si="14"/>
        <v>0</v>
      </c>
      <c r="I49" s="5">
        <f t="shared" si="13"/>
        <v>0</v>
      </c>
      <c r="J49" s="5">
        <f t="shared" si="15"/>
        <v>0</v>
      </c>
      <c r="K49">
        <v>20000</v>
      </c>
      <c r="L49" s="39">
        <v>906752</v>
      </c>
      <c r="M49" s="14">
        <v>50</v>
      </c>
      <c r="N49" s="39">
        <v>544051</v>
      </c>
      <c r="O49" s="14">
        <v>50</v>
      </c>
      <c r="P49" s="9"/>
    </row>
    <row r="50" spans="3:16" ht="17.399999999999999" x14ac:dyDescent="0.3">
      <c r="C50" s="5">
        <f t="shared" si="8"/>
        <v>300</v>
      </c>
      <c r="D50" s="5">
        <f t="shared" si="9"/>
        <v>300</v>
      </c>
      <c r="E50" s="5">
        <f t="shared" si="12"/>
        <v>0</v>
      </c>
      <c r="F50" t="b">
        <f t="shared" si="10"/>
        <v>0</v>
      </c>
      <c r="G50" t="b">
        <f t="shared" si="11"/>
        <v>0</v>
      </c>
      <c r="H50" s="5">
        <f t="shared" si="14"/>
        <v>0</v>
      </c>
      <c r="I50" s="5">
        <f t="shared" si="13"/>
        <v>0</v>
      </c>
      <c r="J50" s="5">
        <f t="shared" si="15"/>
        <v>0</v>
      </c>
      <c r="K50">
        <v>22500</v>
      </c>
      <c r="L50" s="39">
        <v>959112</v>
      </c>
      <c r="M50" s="14">
        <v>50</v>
      </c>
      <c r="N50" s="39">
        <v>575467</v>
      </c>
      <c r="O50" s="14">
        <v>50</v>
      </c>
      <c r="P50" s="9"/>
    </row>
    <row r="51" spans="3:16" ht="17.399999999999999" x14ac:dyDescent="0.3">
      <c r="C51" s="5">
        <f t="shared" si="8"/>
        <v>300</v>
      </c>
      <c r="D51" s="5">
        <f t="shared" si="9"/>
        <v>300</v>
      </c>
      <c r="E51" s="5">
        <f t="shared" si="12"/>
        <v>0</v>
      </c>
      <c r="F51" t="b">
        <f t="shared" si="10"/>
        <v>0</v>
      </c>
      <c r="G51" t="b">
        <f t="shared" si="11"/>
        <v>0</v>
      </c>
      <c r="H51" s="5">
        <f t="shared" si="14"/>
        <v>0</v>
      </c>
      <c r="I51" s="5">
        <f t="shared" si="13"/>
        <v>0</v>
      </c>
      <c r="J51" s="5">
        <f t="shared" si="15"/>
        <v>0</v>
      </c>
      <c r="K51">
        <v>25000</v>
      </c>
      <c r="L51" s="39">
        <v>1010240</v>
      </c>
      <c r="M51" s="14">
        <v>50</v>
      </c>
      <c r="N51" s="39">
        <v>606144</v>
      </c>
      <c r="O51" s="14">
        <v>50</v>
      </c>
      <c r="P51" s="9"/>
    </row>
    <row r="52" spans="3:16" ht="17.399999999999999" x14ac:dyDescent="0.3">
      <c r="C52" s="5">
        <f t="shared" si="8"/>
        <v>300</v>
      </c>
      <c r="D52" s="5">
        <f t="shared" si="9"/>
        <v>300</v>
      </c>
      <c r="E52" s="5">
        <f t="shared" si="12"/>
        <v>0</v>
      </c>
      <c r="F52" t="b">
        <f t="shared" si="10"/>
        <v>0</v>
      </c>
      <c r="G52" t="b">
        <f t="shared" si="11"/>
        <v>0</v>
      </c>
      <c r="H52" s="5">
        <f t="shared" si="14"/>
        <v>0</v>
      </c>
      <c r="I52" s="5">
        <f t="shared" si="13"/>
        <v>0</v>
      </c>
      <c r="J52" s="5">
        <f t="shared" si="15"/>
        <v>0</v>
      </c>
      <c r="K52">
        <v>27500</v>
      </c>
      <c r="L52" s="39">
        <v>1050280</v>
      </c>
      <c r="M52" s="14">
        <v>50</v>
      </c>
      <c r="N52" s="39">
        <v>630168</v>
      </c>
      <c r="O52" s="14">
        <v>50</v>
      </c>
      <c r="P52" s="9"/>
    </row>
    <row r="53" spans="3:16" ht="17.399999999999999" x14ac:dyDescent="0.3">
      <c r="C53" s="5">
        <f t="shared" si="8"/>
        <v>300</v>
      </c>
      <c r="D53" s="5">
        <f t="shared" si="9"/>
        <v>300</v>
      </c>
      <c r="E53" s="5">
        <f t="shared" si="12"/>
        <v>0</v>
      </c>
      <c r="F53" t="b">
        <f t="shared" si="10"/>
        <v>0</v>
      </c>
      <c r="G53" t="b">
        <f t="shared" si="11"/>
        <v>0</v>
      </c>
      <c r="H53" s="5">
        <f t="shared" si="14"/>
        <v>0</v>
      </c>
      <c r="I53" s="5">
        <f t="shared" si="13"/>
        <v>0</v>
      </c>
      <c r="J53" s="5">
        <f t="shared" si="15"/>
        <v>0</v>
      </c>
      <c r="K53">
        <v>30000</v>
      </c>
      <c r="L53" s="39">
        <v>1086624</v>
      </c>
      <c r="M53" s="14">
        <v>50</v>
      </c>
      <c r="N53" s="39">
        <v>651974</v>
      </c>
      <c r="O53" s="14">
        <v>50</v>
      </c>
      <c r="P53" s="9"/>
    </row>
    <row r="54" spans="3:16" ht="17.399999999999999" x14ac:dyDescent="0.3">
      <c r="C54" s="5">
        <f t="shared" si="8"/>
        <v>300</v>
      </c>
      <c r="D54" s="5">
        <f t="shared" si="9"/>
        <v>300</v>
      </c>
      <c r="E54" s="5">
        <f t="shared" si="12"/>
        <v>0</v>
      </c>
      <c r="F54" t="b">
        <f t="shared" si="10"/>
        <v>0</v>
      </c>
      <c r="G54" t="b">
        <f t="shared" si="11"/>
        <v>0</v>
      </c>
      <c r="H54" s="5">
        <f t="shared" si="14"/>
        <v>0</v>
      </c>
      <c r="I54" s="5">
        <f t="shared" si="13"/>
        <v>0</v>
      </c>
      <c r="J54" s="5">
        <f t="shared" si="15"/>
        <v>0</v>
      </c>
      <c r="K54">
        <v>35000</v>
      </c>
      <c r="L54" s="39">
        <v>1198736</v>
      </c>
      <c r="M54" s="14">
        <v>50</v>
      </c>
      <c r="N54" s="39">
        <v>719242</v>
      </c>
      <c r="O54" s="14">
        <v>50</v>
      </c>
      <c r="P54" s="9"/>
    </row>
    <row r="55" spans="3:16" ht="17.399999999999999" x14ac:dyDescent="0.3">
      <c r="C55" s="5">
        <f t="shared" si="8"/>
        <v>300</v>
      </c>
      <c r="D55" s="5">
        <f t="shared" si="9"/>
        <v>300</v>
      </c>
      <c r="E55" s="5">
        <f t="shared" si="12"/>
        <v>0</v>
      </c>
      <c r="F55" t="b">
        <f t="shared" si="10"/>
        <v>0</v>
      </c>
      <c r="G55" t="b">
        <f t="shared" si="11"/>
        <v>0</v>
      </c>
      <c r="H55" s="5">
        <f t="shared" si="14"/>
        <v>0</v>
      </c>
      <c r="I55" s="5">
        <f t="shared" si="13"/>
        <v>0</v>
      </c>
      <c r="J55" s="5">
        <f t="shared" si="15"/>
        <v>0</v>
      </c>
      <c r="K55">
        <v>40000</v>
      </c>
      <c r="L55" s="39">
        <v>1281280</v>
      </c>
      <c r="M55" s="14">
        <v>50</v>
      </c>
      <c r="N55" s="39">
        <v>768768</v>
      </c>
      <c r="O55" s="14">
        <v>50</v>
      </c>
      <c r="P55" s="9"/>
    </row>
    <row r="56" spans="3:16" ht="17.399999999999999" x14ac:dyDescent="0.3">
      <c r="C56" s="5">
        <f t="shared" si="8"/>
        <v>300</v>
      </c>
      <c r="D56" s="5">
        <f t="shared" si="9"/>
        <v>300</v>
      </c>
      <c r="E56" s="5">
        <f t="shared" si="12"/>
        <v>0</v>
      </c>
      <c r="F56" t="b">
        <f t="shared" si="10"/>
        <v>0</v>
      </c>
      <c r="G56" t="b">
        <f t="shared" si="11"/>
        <v>0</v>
      </c>
      <c r="H56" s="5">
        <f t="shared" si="14"/>
        <v>0</v>
      </c>
      <c r="I56" s="5">
        <f t="shared" si="13"/>
        <v>0</v>
      </c>
      <c r="J56" s="5">
        <f t="shared" si="15"/>
        <v>0</v>
      </c>
      <c r="K56">
        <v>45000</v>
      </c>
      <c r="L56" s="39">
        <v>1363824</v>
      </c>
      <c r="M56" s="14">
        <v>50</v>
      </c>
      <c r="N56" s="39">
        <v>818294</v>
      </c>
      <c r="O56" s="14">
        <v>50</v>
      </c>
      <c r="P56" s="9"/>
    </row>
    <row r="57" spans="3:16" ht="17.399999999999999" x14ac:dyDescent="0.3">
      <c r="C57" s="5">
        <f t="shared" si="8"/>
        <v>300</v>
      </c>
      <c r="D57" s="5">
        <f t="shared" si="9"/>
        <v>300</v>
      </c>
      <c r="E57" s="5">
        <f t="shared" si="12"/>
        <v>0</v>
      </c>
      <c r="F57" t="b">
        <f t="shared" si="10"/>
        <v>0</v>
      </c>
      <c r="G57" t="b">
        <f t="shared" si="11"/>
        <v>0</v>
      </c>
      <c r="H57" s="5">
        <f t="shared" si="14"/>
        <v>0</v>
      </c>
      <c r="I57" s="5">
        <f t="shared" si="13"/>
        <v>0</v>
      </c>
      <c r="J57" s="5">
        <f t="shared" si="15"/>
        <v>0</v>
      </c>
      <c r="K57">
        <v>50000</v>
      </c>
      <c r="L57" s="39">
        <v>1429120</v>
      </c>
      <c r="M57" s="14">
        <v>50</v>
      </c>
      <c r="N57" s="39">
        <v>857472</v>
      </c>
      <c r="O57" s="14">
        <v>50</v>
      </c>
      <c r="P57" s="9"/>
    </row>
    <row r="58" spans="3:16" ht="17.399999999999999" x14ac:dyDescent="0.3">
      <c r="C58" s="5">
        <f>C55</f>
        <v>300</v>
      </c>
      <c r="D58" s="5">
        <f>D55</f>
        <v>300</v>
      </c>
      <c r="E58" s="5">
        <f t="shared" si="12"/>
        <v>0</v>
      </c>
      <c r="F58" t="b">
        <f t="shared" si="10"/>
        <v>0</v>
      </c>
      <c r="G58" t="b">
        <f t="shared" si="11"/>
        <v>0</v>
      </c>
      <c r="H58" s="5">
        <f t="shared" si="14"/>
        <v>0</v>
      </c>
      <c r="I58" s="5">
        <f t="shared" si="13"/>
        <v>0</v>
      </c>
      <c r="J58" s="5">
        <f t="shared" si="15"/>
        <v>0</v>
      </c>
      <c r="K58">
        <v>55000</v>
      </c>
      <c r="L58" s="39">
        <v>1504272</v>
      </c>
      <c r="M58" s="14">
        <v>50</v>
      </c>
      <c r="N58" s="39">
        <v>902563</v>
      </c>
      <c r="O58" s="14">
        <v>50</v>
      </c>
      <c r="P58" s="9"/>
    </row>
    <row r="59" spans="3:16" ht="17.399999999999999" x14ac:dyDescent="0.3">
      <c r="C59" s="5">
        <f>C57</f>
        <v>300</v>
      </c>
      <c r="D59" s="5">
        <f>D57</f>
        <v>300</v>
      </c>
      <c r="E59" s="5">
        <f t="shared" si="12"/>
        <v>0</v>
      </c>
      <c r="F59" t="b">
        <f t="shared" si="10"/>
        <v>0</v>
      </c>
      <c r="G59" t="b">
        <f t="shared" si="11"/>
        <v>0</v>
      </c>
      <c r="H59" s="5">
        <f t="shared" si="14"/>
        <v>0</v>
      </c>
      <c r="I59" s="5">
        <f t="shared" si="13"/>
        <v>0</v>
      </c>
      <c r="J59" s="5">
        <f t="shared" si="15"/>
        <v>0</v>
      </c>
      <c r="K59">
        <v>60000</v>
      </c>
      <c r="L59" s="39">
        <v>1567104</v>
      </c>
      <c r="M59" s="14">
        <v>50</v>
      </c>
      <c r="N59" s="39">
        <v>940262</v>
      </c>
      <c r="O59" s="14">
        <v>50</v>
      </c>
      <c r="P59" s="9"/>
    </row>
    <row r="60" spans="3:16" ht="17.399999999999999" x14ac:dyDescent="0.3">
      <c r="C60" s="5">
        <f t="shared" ref="C60:D63" si="16">C59</f>
        <v>300</v>
      </c>
      <c r="D60" s="5">
        <f t="shared" si="16"/>
        <v>300</v>
      </c>
      <c r="E60" s="5">
        <f t="shared" si="12"/>
        <v>0</v>
      </c>
      <c r="F60" t="b">
        <f t="shared" si="10"/>
        <v>0</v>
      </c>
      <c r="G60" t="b">
        <f t="shared" si="11"/>
        <v>0</v>
      </c>
      <c r="H60" s="5">
        <f t="shared" si="14"/>
        <v>0</v>
      </c>
      <c r="I60" s="5">
        <f t="shared" si="13"/>
        <v>0</v>
      </c>
      <c r="J60" s="5">
        <f t="shared" si="15"/>
        <v>0</v>
      </c>
      <c r="K60">
        <v>70000</v>
      </c>
      <c r="L60" s="39">
        <v>1690304</v>
      </c>
      <c r="M60" s="14">
        <v>50</v>
      </c>
      <c r="N60" s="39">
        <v>1014182</v>
      </c>
      <c r="O60" s="14">
        <v>50</v>
      </c>
      <c r="P60" s="9"/>
    </row>
    <row r="61" spans="3:16" ht="17.399999999999999" x14ac:dyDescent="0.3">
      <c r="C61" s="5">
        <f t="shared" si="16"/>
        <v>300</v>
      </c>
      <c r="D61" s="5">
        <f t="shared" si="16"/>
        <v>300</v>
      </c>
      <c r="E61" s="5">
        <f t="shared" si="12"/>
        <v>0</v>
      </c>
      <c r="F61" t="b">
        <f t="shared" si="10"/>
        <v>0</v>
      </c>
      <c r="G61" t="b">
        <f t="shared" si="11"/>
        <v>0</v>
      </c>
      <c r="H61" s="5">
        <f t="shared" si="14"/>
        <v>0</v>
      </c>
      <c r="I61" s="5">
        <f t="shared" si="13"/>
        <v>0</v>
      </c>
      <c r="J61" s="5">
        <f t="shared" si="15"/>
        <v>0</v>
      </c>
      <c r="K61">
        <v>80000</v>
      </c>
      <c r="L61" s="39">
        <v>1813504</v>
      </c>
      <c r="M61" s="14">
        <v>50</v>
      </c>
      <c r="N61" s="39">
        <v>1088102</v>
      </c>
      <c r="O61" s="14">
        <v>50</v>
      </c>
      <c r="P61" s="9"/>
    </row>
    <row r="62" spans="3:16" ht="17.399999999999999" x14ac:dyDescent="0.3">
      <c r="C62" s="5">
        <f t="shared" si="16"/>
        <v>300</v>
      </c>
      <c r="D62" s="5">
        <f t="shared" si="16"/>
        <v>300</v>
      </c>
      <c r="E62" s="5">
        <f t="shared" si="12"/>
        <v>0</v>
      </c>
      <c r="F62" t="b">
        <f t="shared" si="10"/>
        <v>0</v>
      </c>
      <c r="G62" t="b">
        <f t="shared" si="11"/>
        <v>0</v>
      </c>
      <c r="H62" s="5">
        <f t="shared" si="14"/>
        <v>0</v>
      </c>
      <c r="I62" s="5">
        <f t="shared" si="13"/>
        <v>0</v>
      </c>
      <c r="J62" s="5">
        <f t="shared" si="15"/>
        <v>0</v>
      </c>
      <c r="K62">
        <v>90000</v>
      </c>
      <c r="L62" s="39">
        <v>2040192</v>
      </c>
      <c r="M62" s="14">
        <v>50</v>
      </c>
      <c r="N62" s="39">
        <v>1224115</v>
      </c>
      <c r="O62" s="14">
        <v>50</v>
      </c>
      <c r="P62" s="9"/>
    </row>
    <row r="63" spans="3:16" ht="17.399999999999999" x14ac:dyDescent="0.3">
      <c r="C63" s="5">
        <f t="shared" si="16"/>
        <v>300</v>
      </c>
      <c r="D63" s="5">
        <f t="shared" si="16"/>
        <v>300</v>
      </c>
      <c r="E63" s="5">
        <f t="shared" si="12"/>
        <v>0</v>
      </c>
      <c r="F63" t="b">
        <f t="shared" si="10"/>
        <v>0</v>
      </c>
      <c r="G63" t="b">
        <f t="shared" si="11"/>
        <v>0</v>
      </c>
      <c r="H63" s="5">
        <f t="shared" si="14"/>
        <v>0</v>
      </c>
      <c r="I63" s="5">
        <f t="shared" si="13"/>
        <v>0</v>
      </c>
      <c r="J63" s="5">
        <f t="shared" si="15"/>
        <v>0</v>
      </c>
      <c r="K63">
        <v>100000</v>
      </c>
      <c r="L63" s="39">
        <v>2266880</v>
      </c>
      <c r="M63" s="14">
        <v>50</v>
      </c>
      <c r="N63" s="39">
        <v>1360128</v>
      </c>
      <c r="O63" s="14">
        <v>50</v>
      </c>
      <c r="P63" s="9"/>
    </row>
    <row r="64" spans="3:16" ht="20.100000000000001" customHeight="1" thickBot="1" x14ac:dyDescent="0.35">
      <c r="E64" s="5">
        <f>SUM(E4:E63)</f>
        <v>44056</v>
      </c>
      <c r="H64" s="5">
        <f>SUM(H5:H63)</f>
        <v>0</v>
      </c>
      <c r="I64" s="5">
        <f>SUM(I5:I63)</f>
        <v>26434</v>
      </c>
      <c r="J64" s="5">
        <f>SUM(J5:J63)</f>
        <v>0</v>
      </c>
      <c r="M64" s="6"/>
      <c r="O64" s="8"/>
      <c r="P64" s="9"/>
    </row>
    <row r="65" spans="4:15" ht="20.100000000000001" customHeight="1" thickBot="1" x14ac:dyDescent="0.3">
      <c r="E65" s="116" t="s">
        <v>23</v>
      </c>
      <c r="F65" s="117"/>
      <c r="G65" s="117"/>
      <c r="H65" s="118"/>
      <c r="I65" s="119" t="s">
        <v>24</v>
      </c>
      <c r="J65" s="120"/>
      <c r="M65" s="6"/>
      <c r="O65" s="8"/>
    </row>
    <row r="66" spans="4:15" ht="20.100000000000001" customHeight="1" x14ac:dyDescent="0.25">
      <c r="E66" s="115">
        <f>IF(K66&lt;50000,(E64+H64)*0.25,(E64+H64)*0.5)</f>
        <v>22028</v>
      </c>
      <c r="F66" s="115"/>
      <c r="G66" s="115"/>
      <c r="H66" s="115"/>
      <c r="I66" s="115">
        <f>SUM(I64,J64)</f>
        <v>26434</v>
      </c>
      <c r="J66" s="115"/>
      <c r="K66" s="5">
        <f>Hesaplama!$D$7</f>
        <v>73600</v>
      </c>
      <c r="L66" s="29" t="s">
        <v>63</v>
      </c>
    </row>
    <row r="67" spans="4:15" ht="20.100000000000001" customHeight="1" x14ac:dyDescent="0.25">
      <c r="E67" s="111">
        <f>IF(B5&gt;1,E66/2,0)</f>
        <v>0</v>
      </c>
      <c r="F67" s="111"/>
      <c r="G67" s="111"/>
      <c r="H67" s="111"/>
      <c r="I67" s="25"/>
      <c r="J67" s="25"/>
      <c r="M67" s="5"/>
    </row>
    <row r="68" spans="4:15" ht="20.100000000000001" customHeight="1" thickBot="1" x14ac:dyDescent="0.3">
      <c r="E68" s="111">
        <f>IF(B5&gt;1,(B5-2)*(E67/2),0)</f>
        <v>0</v>
      </c>
      <c r="F68" s="111"/>
      <c r="G68" s="111"/>
      <c r="H68" s="111"/>
      <c r="I68" s="25"/>
      <c r="J68" s="25"/>
      <c r="M68" s="5"/>
    </row>
    <row r="69" spans="4:15" ht="20.100000000000001" customHeight="1" thickBot="1" x14ac:dyDescent="0.3">
      <c r="E69" s="31">
        <f>IF(B3="4C",E68+E67+E66,0)</f>
        <v>22028</v>
      </c>
      <c r="F69" s="32"/>
      <c r="G69" s="32"/>
      <c r="H69" s="33"/>
      <c r="I69" s="31">
        <f>IF(B3="4C",I64+J64,0)</f>
        <v>26434</v>
      </c>
      <c r="J69" s="33"/>
    </row>
    <row r="70" spans="4:15" ht="20.100000000000001" customHeight="1" thickBot="1" x14ac:dyDescent="0.3">
      <c r="E70" s="31">
        <f>IF(B3="4C",E69+I69,0)</f>
        <v>48462</v>
      </c>
      <c r="F70" s="32"/>
      <c r="G70" s="32"/>
      <c r="H70" s="32"/>
      <c r="I70" s="32"/>
      <c r="J70" s="33"/>
    </row>
    <row r="71" spans="4:15" ht="20.100000000000001" customHeight="1" x14ac:dyDescent="0.25">
      <c r="E71" s="17"/>
      <c r="F71" s="18"/>
      <c r="G71" s="18"/>
      <c r="H71" s="17"/>
      <c r="I71" s="17"/>
      <c r="J71" s="17"/>
    </row>
    <row r="72" spans="4:15" ht="20.100000000000001" customHeight="1" x14ac:dyDescent="0.25">
      <c r="D72" s="19" t="s">
        <v>25</v>
      </c>
      <c r="E72" s="20"/>
      <c r="F72" s="21">
        <f>(E64+H64)*0.04*0.6</f>
        <v>1057.3440000000001</v>
      </c>
      <c r="G72" s="22"/>
      <c r="H72" s="21"/>
      <c r="I72" s="21"/>
      <c r="J72" s="21"/>
    </row>
    <row r="73" spans="4:15" ht="20.100000000000001" customHeight="1" x14ac:dyDescent="0.25">
      <c r="D73" s="19" t="s">
        <v>26</v>
      </c>
      <c r="E73" s="20"/>
      <c r="F73" s="21">
        <f>(I64+J64)*0.04</f>
        <v>1057.3600000000001</v>
      </c>
      <c r="G73" s="22"/>
      <c r="H73" s="21"/>
      <c r="I73" s="21"/>
      <c r="J73" s="21"/>
    </row>
    <row r="74" spans="4:15" ht="20.100000000000001" customHeight="1" x14ac:dyDescent="0.25">
      <c r="D74" s="19" t="s">
        <v>27</v>
      </c>
      <c r="E74" s="20"/>
      <c r="F74" s="21">
        <f>IF(B3=2,F72+F73,0)</f>
        <v>0</v>
      </c>
      <c r="G74" s="22"/>
      <c r="H74" s="21"/>
      <c r="I74" s="21"/>
      <c r="J74" s="21"/>
    </row>
    <row r="75" spans="4:15" ht="20.100000000000001" customHeight="1" x14ac:dyDescent="0.25"/>
    <row r="76" spans="4:15" ht="20.100000000000001" customHeight="1" x14ac:dyDescent="0.25"/>
  </sheetData>
  <mergeCells count="6">
    <mergeCell ref="E67:H67"/>
    <mergeCell ref="E68:H68"/>
    <mergeCell ref="E65:H65"/>
    <mergeCell ref="I65:J65"/>
    <mergeCell ref="E66:H66"/>
    <mergeCell ref="I66:J6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S76"/>
  <sheetViews>
    <sheetView topLeftCell="A42" workbookViewId="0">
      <selection activeCell="A21" sqref="A21"/>
    </sheetView>
  </sheetViews>
  <sheetFormatPr defaultRowHeight="13.2" x14ac:dyDescent="0.25"/>
  <cols>
    <col min="2" max="2" width="10.33203125" customWidth="1"/>
    <col min="3" max="3" width="9.5546875" bestFit="1" customWidth="1"/>
    <col min="4" max="4" width="11.5546875" customWidth="1"/>
    <col min="5" max="5" width="9.109375" style="5"/>
    <col min="6" max="6" width="10" customWidth="1"/>
    <col min="7" max="7" width="10.88671875" customWidth="1"/>
    <col min="8" max="8" width="8.33203125" style="5" customWidth="1"/>
    <col min="9" max="9" width="9.109375" style="5" bestFit="1"/>
    <col min="10" max="10" width="8.5546875" style="5" bestFit="1" customWidth="1"/>
    <col min="11" max="11" width="18.44140625" style="5" customWidth="1"/>
    <col min="12" max="12" width="18.33203125" style="26" customWidth="1"/>
    <col min="13" max="13" width="19.5546875" customWidth="1"/>
    <col min="14" max="14" width="18.5546875" style="26" customWidth="1"/>
    <col min="15" max="15" width="22.88671875" style="15" bestFit="1" customWidth="1"/>
    <col min="16" max="16" width="11.88671875" style="10" customWidth="1"/>
    <col min="17" max="17" width="15.109375" style="10" bestFit="1" customWidth="1"/>
    <col min="18" max="18" width="11" style="10" bestFit="1" customWidth="1"/>
    <col min="19" max="19" width="11.5546875" style="10" bestFit="1" customWidth="1"/>
  </cols>
  <sheetData>
    <row r="1" spans="2:16" ht="17.399999999999999" x14ac:dyDescent="0.3">
      <c r="M1" s="41" t="s">
        <v>82</v>
      </c>
      <c r="O1" s="8"/>
      <c r="P1" s="9"/>
    </row>
    <row r="2" spans="2:16" x14ac:dyDescent="0.25">
      <c r="B2" t="s">
        <v>8</v>
      </c>
      <c r="C2" t="s">
        <v>9</v>
      </c>
      <c r="D2" t="s">
        <v>10</v>
      </c>
      <c r="E2" s="5" t="s">
        <v>11</v>
      </c>
      <c r="F2" t="s">
        <v>12</v>
      </c>
      <c r="G2" t="s">
        <v>13</v>
      </c>
      <c r="H2" s="5" t="s">
        <v>14</v>
      </c>
      <c r="I2" s="5" t="s">
        <v>15</v>
      </c>
      <c r="J2" s="5" t="s">
        <v>16</v>
      </c>
      <c r="K2" s="11" t="s">
        <v>17</v>
      </c>
      <c r="L2" s="27" t="s">
        <v>18</v>
      </c>
      <c r="M2" s="6" t="s">
        <v>19</v>
      </c>
      <c r="N2" s="27" t="s">
        <v>20</v>
      </c>
      <c r="O2" s="8" t="s">
        <v>21</v>
      </c>
      <c r="P2" s="12"/>
    </row>
    <row r="3" spans="2:16" x14ac:dyDescent="0.25">
      <c r="B3" s="5" t="s">
        <v>71</v>
      </c>
      <c r="C3" s="5">
        <f>Hesaplama!$D$5</f>
        <v>300</v>
      </c>
      <c r="D3" s="5">
        <f>B5*C3</f>
        <v>300</v>
      </c>
      <c r="L3" s="27" t="s">
        <v>22</v>
      </c>
      <c r="M3" s="7" t="s">
        <v>22</v>
      </c>
      <c r="N3" s="27" t="s">
        <v>22</v>
      </c>
      <c r="O3" s="13" t="s">
        <v>22</v>
      </c>
      <c r="P3" s="12"/>
    </row>
    <row r="4" spans="2:16" x14ac:dyDescent="0.25">
      <c r="B4" s="5" t="s">
        <v>3</v>
      </c>
      <c r="C4" s="5">
        <f t="shared" ref="C4:C35" si="0">C3</f>
        <v>300</v>
      </c>
      <c r="D4" s="5">
        <f t="shared" ref="D4:D35" si="1">D3</f>
        <v>300</v>
      </c>
      <c r="E4" s="5">
        <v>0</v>
      </c>
      <c r="I4" s="5">
        <v>0</v>
      </c>
      <c r="J4" s="5">
        <v>0</v>
      </c>
      <c r="K4" s="5">
        <v>0</v>
      </c>
      <c r="L4" s="27"/>
      <c r="M4" s="7"/>
      <c r="N4" s="27"/>
      <c r="O4" s="13"/>
      <c r="P4" s="12"/>
    </row>
    <row r="5" spans="2:16" ht="17.399999999999999" x14ac:dyDescent="0.3">
      <c r="B5" s="5">
        <f>Hesaplama!$D$6</f>
        <v>1</v>
      </c>
      <c r="C5" s="5">
        <f t="shared" si="0"/>
        <v>300</v>
      </c>
      <c r="D5" s="5">
        <f t="shared" si="1"/>
        <v>300</v>
      </c>
      <c r="E5" s="5">
        <v>0</v>
      </c>
      <c r="F5" t="b">
        <f t="shared" ref="F5:F36" si="2">AND(C5&gt;K4,C5&lt;K5)</f>
        <v>0</v>
      </c>
      <c r="G5" t="b">
        <f t="shared" ref="G5:G36" si="3">AND(D5&gt;K4,D5&lt;K5)</f>
        <v>0</v>
      </c>
      <c r="H5" s="5">
        <f>IF(F5=TRUE,L5,0)</f>
        <v>0</v>
      </c>
      <c r="I5" s="5">
        <v>0</v>
      </c>
      <c r="J5" s="5">
        <f>IF(G5=TRUE,N5,0)</f>
        <v>0</v>
      </c>
      <c r="K5" s="5">
        <v>100</v>
      </c>
      <c r="L5" s="28">
        <f>L6</f>
        <v>20396</v>
      </c>
      <c r="M5" s="14">
        <v>50</v>
      </c>
      <c r="N5" s="28">
        <f>N6</f>
        <v>12237</v>
      </c>
      <c r="O5" s="14">
        <v>50</v>
      </c>
      <c r="P5" s="9"/>
    </row>
    <row r="6" spans="2:16" ht="17.399999999999999" x14ac:dyDescent="0.3">
      <c r="C6" s="5">
        <f t="shared" si="0"/>
        <v>300</v>
      </c>
      <c r="D6" s="5">
        <f t="shared" si="1"/>
        <v>300</v>
      </c>
      <c r="E6" s="5">
        <f t="shared" ref="E6:E37" si="4">IF(C6=K6,L6,0)</f>
        <v>0</v>
      </c>
      <c r="F6" t="b">
        <f t="shared" si="2"/>
        <v>0</v>
      </c>
      <c r="G6" t="b">
        <f t="shared" si="3"/>
        <v>0</v>
      </c>
      <c r="H6" s="5">
        <f>IF(F6=TRUE,L6,0)</f>
        <v>0</v>
      </c>
      <c r="I6" s="5">
        <f t="shared" ref="I6:I37" si="5">IF(D6=K6,N6,0)</f>
        <v>0</v>
      </c>
      <c r="J6" s="5">
        <f>IF(G6=TRUE,N6,0)</f>
        <v>0</v>
      </c>
      <c r="K6">
        <v>100</v>
      </c>
      <c r="L6" s="39">
        <v>20396</v>
      </c>
      <c r="M6" s="14">
        <v>50</v>
      </c>
      <c r="N6" s="39">
        <v>12237</v>
      </c>
      <c r="O6" s="14">
        <v>50</v>
      </c>
      <c r="P6" s="9"/>
    </row>
    <row r="7" spans="2:16" ht="17.399999999999999" x14ac:dyDescent="0.3">
      <c r="C7" s="5">
        <f t="shared" si="0"/>
        <v>300</v>
      </c>
      <c r="D7" s="5">
        <f t="shared" si="1"/>
        <v>300</v>
      </c>
      <c r="E7" s="5">
        <f t="shared" si="4"/>
        <v>0</v>
      </c>
      <c r="F7" t="b">
        <f t="shared" si="2"/>
        <v>0</v>
      </c>
      <c r="G7" t="b">
        <f t="shared" si="3"/>
        <v>0</v>
      </c>
      <c r="H7" s="5">
        <f t="shared" ref="H7:H38" si="6">IF(F7=TRUE,(((L7-L6)/(K7-K6))*(C7-K6))+L6,0)</f>
        <v>0</v>
      </c>
      <c r="I7" s="5">
        <f t="shared" si="5"/>
        <v>0</v>
      </c>
      <c r="J7" s="5">
        <f t="shared" ref="J7:J38" si="7">IF(G7=TRUE,(((N7-N6)/(K7-K6))*(D7-K6))+N6,0)</f>
        <v>0</v>
      </c>
      <c r="K7">
        <v>200</v>
      </c>
      <c r="L7" s="39">
        <v>39724</v>
      </c>
      <c r="M7" s="14">
        <v>50</v>
      </c>
      <c r="N7" s="39">
        <v>23835</v>
      </c>
      <c r="O7" s="14">
        <v>50</v>
      </c>
      <c r="P7" s="9"/>
    </row>
    <row r="8" spans="2:16" ht="17.399999999999999" x14ac:dyDescent="0.3">
      <c r="C8" s="5">
        <f t="shared" si="0"/>
        <v>300</v>
      </c>
      <c r="D8" s="5">
        <f t="shared" si="1"/>
        <v>300</v>
      </c>
      <c r="E8" s="5">
        <f t="shared" si="4"/>
        <v>57986</v>
      </c>
      <c r="F8" t="b">
        <f t="shared" si="2"/>
        <v>0</v>
      </c>
      <c r="G8" t="b">
        <f t="shared" si="3"/>
        <v>0</v>
      </c>
      <c r="H8" s="5">
        <f t="shared" si="6"/>
        <v>0</v>
      </c>
      <c r="I8" s="5">
        <f t="shared" si="5"/>
        <v>34791</v>
      </c>
      <c r="J8" s="5">
        <f t="shared" si="7"/>
        <v>0</v>
      </c>
      <c r="K8">
        <v>300</v>
      </c>
      <c r="L8" s="39">
        <v>57986</v>
      </c>
      <c r="M8" s="14">
        <v>50</v>
      </c>
      <c r="N8" s="39">
        <v>34791</v>
      </c>
      <c r="O8" s="14">
        <v>50</v>
      </c>
      <c r="P8" s="9"/>
    </row>
    <row r="9" spans="2:16" ht="17.399999999999999" x14ac:dyDescent="0.3">
      <c r="C9" s="5">
        <f t="shared" si="0"/>
        <v>300</v>
      </c>
      <c r="D9" s="5">
        <f t="shared" si="1"/>
        <v>300</v>
      </c>
      <c r="E9" s="5">
        <f t="shared" si="4"/>
        <v>0</v>
      </c>
      <c r="F9" t="b">
        <f t="shared" si="2"/>
        <v>0</v>
      </c>
      <c r="G9" t="b">
        <f t="shared" si="3"/>
        <v>0</v>
      </c>
      <c r="H9" s="5">
        <f t="shared" si="6"/>
        <v>0</v>
      </c>
      <c r="I9" s="5">
        <f t="shared" si="5"/>
        <v>0</v>
      </c>
      <c r="J9" s="5">
        <f t="shared" si="7"/>
        <v>0</v>
      </c>
      <c r="K9">
        <v>400</v>
      </c>
      <c r="L9" s="39">
        <v>75180</v>
      </c>
      <c r="M9" s="14">
        <v>50</v>
      </c>
      <c r="N9" s="39">
        <v>45108</v>
      </c>
      <c r="O9" s="14">
        <v>50</v>
      </c>
      <c r="P9" s="9"/>
    </row>
    <row r="10" spans="2:16" ht="17.399999999999999" x14ac:dyDescent="0.3">
      <c r="C10" s="5">
        <f t="shared" si="0"/>
        <v>300</v>
      </c>
      <c r="D10" s="5">
        <f t="shared" si="1"/>
        <v>300</v>
      </c>
      <c r="E10" s="5">
        <f t="shared" si="4"/>
        <v>0</v>
      </c>
      <c r="F10" t="b">
        <f t="shared" si="2"/>
        <v>0</v>
      </c>
      <c r="G10" t="b">
        <f t="shared" si="3"/>
        <v>0</v>
      </c>
      <c r="H10" s="5">
        <f t="shared" si="6"/>
        <v>0</v>
      </c>
      <c r="I10" s="5">
        <f t="shared" si="5"/>
        <v>0</v>
      </c>
      <c r="J10" s="5">
        <f t="shared" si="7"/>
        <v>0</v>
      </c>
      <c r="K10">
        <v>500</v>
      </c>
      <c r="L10" s="39">
        <v>91307</v>
      </c>
      <c r="M10" s="14">
        <v>50</v>
      </c>
      <c r="N10" s="39">
        <v>54784</v>
      </c>
      <c r="O10" s="14">
        <v>50</v>
      </c>
      <c r="P10" s="9"/>
    </row>
    <row r="11" spans="2:16" ht="17.399999999999999" x14ac:dyDescent="0.3">
      <c r="C11" s="5">
        <f t="shared" si="0"/>
        <v>300</v>
      </c>
      <c r="D11" s="5">
        <f t="shared" si="1"/>
        <v>300</v>
      </c>
      <c r="E11" s="5">
        <f t="shared" si="4"/>
        <v>0</v>
      </c>
      <c r="F11" t="b">
        <f t="shared" si="2"/>
        <v>0</v>
      </c>
      <c r="G11" t="b">
        <f t="shared" si="3"/>
        <v>0</v>
      </c>
      <c r="H11" s="5">
        <f t="shared" si="6"/>
        <v>0</v>
      </c>
      <c r="I11" s="5">
        <f t="shared" si="5"/>
        <v>0</v>
      </c>
      <c r="J11" s="5">
        <f t="shared" si="7"/>
        <v>0</v>
      </c>
      <c r="K11">
        <v>600</v>
      </c>
      <c r="L11" s="39">
        <v>106366</v>
      </c>
      <c r="M11" s="14">
        <v>50</v>
      </c>
      <c r="N11" s="39">
        <v>63820</v>
      </c>
      <c r="O11" s="14">
        <v>50</v>
      </c>
      <c r="P11" s="9"/>
    </row>
    <row r="12" spans="2:16" ht="17.399999999999999" x14ac:dyDescent="0.3">
      <c r="C12" s="5">
        <f t="shared" si="0"/>
        <v>300</v>
      </c>
      <c r="D12" s="5">
        <f t="shared" si="1"/>
        <v>300</v>
      </c>
      <c r="E12" s="5">
        <f t="shared" si="4"/>
        <v>0</v>
      </c>
      <c r="F12" t="b">
        <f t="shared" si="2"/>
        <v>0</v>
      </c>
      <c r="G12" t="b">
        <f t="shared" si="3"/>
        <v>0</v>
      </c>
      <c r="H12" s="5">
        <f t="shared" si="6"/>
        <v>0</v>
      </c>
      <c r="I12" s="5">
        <f t="shared" si="5"/>
        <v>0</v>
      </c>
      <c r="J12" s="5">
        <f t="shared" si="7"/>
        <v>0</v>
      </c>
      <c r="K12">
        <v>700</v>
      </c>
      <c r="L12" s="39">
        <v>120359</v>
      </c>
      <c r="M12" s="14">
        <v>50</v>
      </c>
      <c r="N12" s="39">
        <v>72215</v>
      </c>
      <c r="O12" s="14">
        <v>50</v>
      </c>
      <c r="P12" s="9"/>
    </row>
    <row r="13" spans="2:16" ht="17.399999999999999" x14ac:dyDescent="0.3">
      <c r="C13" s="5">
        <f t="shared" si="0"/>
        <v>300</v>
      </c>
      <c r="D13" s="5">
        <f t="shared" si="1"/>
        <v>300</v>
      </c>
      <c r="E13" s="5">
        <f t="shared" si="4"/>
        <v>0</v>
      </c>
      <c r="F13" t="b">
        <f t="shared" si="2"/>
        <v>0</v>
      </c>
      <c r="G13" t="b">
        <f t="shared" si="3"/>
        <v>0</v>
      </c>
      <c r="H13" s="5">
        <f t="shared" si="6"/>
        <v>0</v>
      </c>
      <c r="I13" s="5">
        <f t="shared" si="5"/>
        <v>0</v>
      </c>
      <c r="J13" s="5">
        <f t="shared" si="7"/>
        <v>0</v>
      </c>
      <c r="K13">
        <v>800</v>
      </c>
      <c r="L13" s="39">
        <v>133284</v>
      </c>
      <c r="M13" s="14">
        <v>50</v>
      </c>
      <c r="N13" s="39">
        <v>79970</v>
      </c>
      <c r="O13" s="14">
        <v>50</v>
      </c>
      <c r="P13" s="9"/>
    </row>
    <row r="14" spans="2:16" ht="17.399999999999999" x14ac:dyDescent="0.3">
      <c r="C14" s="5">
        <f t="shared" si="0"/>
        <v>300</v>
      </c>
      <c r="D14" s="5">
        <f t="shared" si="1"/>
        <v>300</v>
      </c>
      <c r="E14" s="5">
        <f t="shared" si="4"/>
        <v>0</v>
      </c>
      <c r="F14" t="b">
        <f t="shared" si="2"/>
        <v>0</v>
      </c>
      <c r="G14" t="b">
        <f t="shared" si="3"/>
        <v>0</v>
      </c>
      <c r="H14" s="5">
        <f t="shared" si="6"/>
        <v>0</v>
      </c>
      <c r="I14" s="5">
        <f t="shared" si="5"/>
        <v>0</v>
      </c>
      <c r="J14" s="5">
        <f t="shared" si="7"/>
        <v>0</v>
      </c>
      <c r="K14">
        <v>900</v>
      </c>
      <c r="L14" s="39">
        <v>145142</v>
      </c>
      <c r="M14" s="14">
        <v>50</v>
      </c>
      <c r="N14" s="39">
        <v>87085</v>
      </c>
      <c r="O14" s="14">
        <v>50</v>
      </c>
      <c r="P14" s="9"/>
    </row>
    <row r="15" spans="2:16" ht="17.399999999999999" x14ac:dyDescent="0.3">
      <c r="C15" s="5">
        <f t="shared" si="0"/>
        <v>300</v>
      </c>
      <c r="D15" s="5">
        <f t="shared" si="1"/>
        <v>300</v>
      </c>
      <c r="E15" s="5">
        <f t="shared" si="4"/>
        <v>0</v>
      </c>
      <c r="F15" t="b">
        <f t="shared" si="2"/>
        <v>0</v>
      </c>
      <c r="G15" t="b">
        <f t="shared" si="3"/>
        <v>0</v>
      </c>
      <c r="H15" s="5">
        <f t="shared" si="6"/>
        <v>0</v>
      </c>
      <c r="I15" s="5">
        <f t="shared" si="5"/>
        <v>0</v>
      </c>
      <c r="J15" s="5">
        <f t="shared" si="7"/>
        <v>0</v>
      </c>
      <c r="K15">
        <v>1000</v>
      </c>
      <c r="L15" s="39">
        <v>155933</v>
      </c>
      <c r="M15" s="14">
        <v>50</v>
      </c>
      <c r="N15" s="39">
        <v>93560</v>
      </c>
      <c r="O15" s="14">
        <v>50</v>
      </c>
      <c r="P15" s="9"/>
    </row>
    <row r="16" spans="2:16" ht="17.399999999999999" x14ac:dyDescent="0.3">
      <c r="C16" s="5">
        <f t="shared" si="0"/>
        <v>300</v>
      </c>
      <c r="D16" s="5">
        <f t="shared" si="1"/>
        <v>300</v>
      </c>
      <c r="E16" s="5">
        <f t="shared" si="4"/>
        <v>0</v>
      </c>
      <c r="F16" t="b">
        <f t="shared" si="2"/>
        <v>0</v>
      </c>
      <c r="G16" t="b">
        <f t="shared" si="3"/>
        <v>0</v>
      </c>
      <c r="H16" s="5">
        <f t="shared" si="6"/>
        <v>0</v>
      </c>
      <c r="I16" s="5">
        <f t="shared" si="5"/>
        <v>0</v>
      </c>
      <c r="J16" s="5">
        <f t="shared" si="7"/>
        <v>0</v>
      </c>
      <c r="K16">
        <v>1100</v>
      </c>
      <c r="L16" s="39">
        <v>168917</v>
      </c>
      <c r="M16" s="14">
        <v>50</v>
      </c>
      <c r="N16" s="39">
        <v>101350</v>
      </c>
      <c r="O16" s="14">
        <v>50</v>
      </c>
      <c r="P16" s="9"/>
    </row>
    <row r="17" spans="3:16" ht="17.399999999999999" x14ac:dyDescent="0.3">
      <c r="C17" s="5">
        <f t="shared" si="0"/>
        <v>300</v>
      </c>
      <c r="D17" s="5">
        <f t="shared" si="1"/>
        <v>300</v>
      </c>
      <c r="E17" s="5">
        <f t="shared" si="4"/>
        <v>0</v>
      </c>
      <c r="F17" t="b">
        <f t="shared" si="2"/>
        <v>0</v>
      </c>
      <c r="G17" t="b">
        <f t="shared" si="3"/>
        <v>0</v>
      </c>
      <c r="H17" s="5">
        <f t="shared" si="6"/>
        <v>0</v>
      </c>
      <c r="I17" s="5">
        <f t="shared" si="5"/>
        <v>0</v>
      </c>
      <c r="J17" s="5">
        <f t="shared" si="7"/>
        <v>0</v>
      </c>
      <c r="K17">
        <v>1200</v>
      </c>
      <c r="L17" s="39">
        <v>181427</v>
      </c>
      <c r="M17" s="14">
        <v>50</v>
      </c>
      <c r="N17" s="39">
        <v>108856</v>
      </c>
      <c r="O17" s="14">
        <v>50</v>
      </c>
      <c r="P17" s="9"/>
    </row>
    <row r="18" spans="3:16" ht="17.399999999999999" x14ac:dyDescent="0.3">
      <c r="C18" s="5">
        <f t="shared" si="0"/>
        <v>300</v>
      </c>
      <c r="D18" s="5">
        <f t="shared" si="1"/>
        <v>300</v>
      </c>
      <c r="E18" s="5">
        <f t="shared" si="4"/>
        <v>0</v>
      </c>
      <c r="F18" t="b">
        <f t="shared" si="2"/>
        <v>0</v>
      </c>
      <c r="G18" t="b">
        <f t="shared" si="3"/>
        <v>0</v>
      </c>
      <c r="H18" s="5">
        <f t="shared" si="6"/>
        <v>0</v>
      </c>
      <c r="I18" s="5">
        <f t="shared" si="5"/>
        <v>0</v>
      </c>
      <c r="J18" s="5">
        <f t="shared" si="7"/>
        <v>0</v>
      </c>
      <c r="K18">
        <v>1300</v>
      </c>
      <c r="L18" s="39">
        <v>194234</v>
      </c>
      <c r="M18" s="14">
        <v>50</v>
      </c>
      <c r="N18" s="39">
        <v>116540</v>
      </c>
      <c r="O18" s="14">
        <v>50</v>
      </c>
      <c r="P18" s="9"/>
    </row>
    <row r="19" spans="3:16" ht="17.399999999999999" x14ac:dyDescent="0.3">
      <c r="C19" s="5">
        <f t="shared" si="0"/>
        <v>300</v>
      </c>
      <c r="D19" s="5">
        <f t="shared" si="1"/>
        <v>300</v>
      </c>
      <c r="E19" s="5">
        <f t="shared" si="4"/>
        <v>0</v>
      </c>
      <c r="F19" t="b">
        <f t="shared" si="2"/>
        <v>0</v>
      </c>
      <c r="G19" t="b">
        <f t="shared" si="3"/>
        <v>0</v>
      </c>
      <c r="H19" s="5">
        <f t="shared" si="6"/>
        <v>0</v>
      </c>
      <c r="I19" s="5">
        <f t="shared" si="5"/>
        <v>0</v>
      </c>
      <c r="J19" s="5">
        <f t="shared" si="7"/>
        <v>0</v>
      </c>
      <c r="K19">
        <v>1400</v>
      </c>
      <c r="L19" s="39">
        <v>205855</v>
      </c>
      <c r="M19" s="14">
        <v>50</v>
      </c>
      <c r="N19" s="39">
        <v>123513</v>
      </c>
      <c r="O19" s="14">
        <v>50</v>
      </c>
      <c r="P19" s="9"/>
    </row>
    <row r="20" spans="3:16" ht="17.399999999999999" x14ac:dyDescent="0.3">
      <c r="C20" s="5">
        <f t="shared" si="0"/>
        <v>300</v>
      </c>
      <c r="D20" s="5">
        <f t="shared" si="1"/>
        <v>300</v>
      </c>
      <c r="E20" s="5">
        <f t="shared" si="4"/>
        <v>0</v>
      </c>
      <c r="F20" t="b">
        <f t="shared" si="2"/>
        <v>0</v>
      </c>
      <c r="G20" t="b">
        <f t="shared" si="3"/>
        <v>0</v>
      </c>
      <c r="H20" s="5">
        <f t="shared" si="6"/>
        <v>0</v>
      </c>
      <c r="I20" s="5">
        <f t="shared" si="5"/>
        <v>0</v>
      </c>
      <c r="J20" s="5">
        <f t="shared" si="7"/>
        <v>0</v>
      </c>
      <c r="K20">
        <v>1500</v>
      </c>
      <c r="L20" s="39">
        <v>217001</v>
      </c>
      <c r="M20" s="14">
        <v>50</v>
      </c>
      <c r="N20" s="39">
        <v>130201</v>
      </c>
      <c r="O20" s="14">
        <v>50</v>
      </c>
      <c r="P20" s="9"/>
    </row>
    <row r="21" spans="3:16" ht="17.399999999999999" x14ac:dyDescent="0.3">
      <c r="C21" s="5">
        <f t="shared" si="0"/>
        <v>300</v>
      </c>
      <c r="D21" s="5">
        <f t="shared" si="1"/>
        <v>300</v>
      </c>
      <c r="E21" s="5">
        <f t="shared" si="4"/>
        <v>0</v>
      </c>
      <c r="F21" t="b">
        <f t="shared" si="2"/>
        <v>0</v>
      </c>
      <c r="G21" t="b">
        <f t="shared" si="3"/>
        <v>0</v>
      </c>
      <c r="H21" s="5">
        <f t="shared" si="6"/>
        <v>0</v>
      </c>
      <c r="I21" s="5">
        <f t="shared" si="5"/>
        <v>0</v>
      </c>
      <c r="J21" s="5">
        <f t="shared" si="7"/>
        <v>0</v>
      </c>
      <c r="K21">
        <v>1600</v>
      </c>
      <c r="L21" s="39">
        <v>228148</v>
      </c>
      <c r="M21" s="14">
        <v>50</v>
      </c>
      <c r="N21" s="39">
        <v>136889</v>
      </c>
      <c r="O21" s="14">
        <v>50</v>
      </c>
      <c r="P21" s="9"/>
    </row>
    <row r="22" spans="3:16" ht="17.399999999999999" x14ac:dyDescent="0.3">
      <c r="C22" s="5">
        <f t="shared" si="0"/>
        <v>300</v>
      </c>
      <c r="D22" s="5">
        <f t="shared" si="1"/>
        <v>300</v>
      </c>
      <c r="E22" s="5">
        <f t="shared" si="4"/>
        <v>0</v>
      </c>
      <c r="F22" t="b">
        <f t="shared" si="2"/>
        <v>0</v>
      </c>
      <c r="G22" t="b">
        <f t="shared" si="3"/>
        <v>0</v>
      </c>
      <c r="H22" s="5">
        <f t="shared" si="6"/>
        <v>0</v>
      </c>
      <c r="I22" s="5">
        <f t="shared" si="5"/>
        <v>0</v>
      </c>
      <c r="J22" s="5">
        <f t="shared" si="7"/>
        <v>0</v>
      </c>
      <c r="K22">
        <v>1700</v>
      </c>
      <c r="L22" s="39">
        <v>238375</v>
      </c>
      <c r="M22" s="14">
        <v>50</v>
      </c>
      <c r="N22" s="39">
        <v>143025</v>
      </c>
      <c r="O22" s="14">
        <v>50</v>
      </c>
      <c r="P22" s="9"/>
    </row>
    <row r="23" spans="3:16" ht="17.399999999999999" x14ac:dyDescent="0.3">
      <c r="C23" s="5">
        <f t="shared" si="0"/>
        <v>300</v>
      </c>
      <c r="D23" s="5">
        <f t="shared" si="1"/>
        <v>300</v>
      </c>
      <c r="E23" s="5">
        <f t="shared" si="4"/>
        <v>0</v>
      </c>
      <c r="F23" t="b">
        <f t="shared" si="2"/>
        <v>0</v>
      </c>
      <c r="G23" t="b">
        <f t="shared" si="3"/>
        <v>0</v>
      </c>
      <c r="H23" s="5">
        <f t="shared" si="6"/>
        <v>0</v>
      </c>
      <c r="I23" s="5">
        <f t="shared" si="5"/>
        <v>0</v>
      </c>
      <c r="J23" s="5">
        <f t="shared" si="7"/>
        <v>0</v>
      </c>
      <c r="K23">
        <v>1800</v>
      </c>
      <c r="L23" s="39">
        <v>248662</v>
      </c>
      <c r="M23" s="14">
        <v>50</v>
      </c>
      <c r="N23" s="39">
        <v>149197</v>
      </c>
      <c r="O23" s="14">
        <v>50</v>
      </c>
      <c r="P23" s="9"/>
    </row>
    <row r="24" spans="3:16" ht="17.399999999999999" x14ac:dyDescent="0.3">
      <c r="C24" s="5">
        <f t="shared" si="0"/>
        <v>300</v>
      </c>
      <c r="D24" s="5">
        <f t="shared" si="1"/>
        <v>300</v>
      </c>
      <c r="E24" s="5">
        <f t="shared" si="4"/>
        <v>0</v>
      </c>
      <c r="F24" t="b">
        <f t="shared" si="2"/>
        <v>0</v>
      </c>
      <c r="G24" t="b">
        <f t="shared" si="3"/>
        <v>0</v>
      </c>
      <c r="H24" s="5">
        <f t="shared" si="6"/>
        <v>0</v>
      </c>
      <c r="I24" s="5">
        <f t="shared" si="5"/>
        <v>0</v>
      </c>
      <c r="J24" s="5">
        <f t="shared" si="7"/>
        <v>0</v>
      </c>
      <c r="K24">
        <v>1900</v>
      </c>
      <c r="L24" s="39">
        <v>257971</v>
      </c>
      <c r="M24" s="14">
        <v>50</v>
      </c>
      <c r="N24" s="39">
        <v>154782</v>
      </c>
      <c r="O24" s="14">
        <v>50</v>
      </c>
      <c r="P24" s="9"/>
    </row>
    <row r="25" spans="3:16" ht="17.399999999999999" x14ac:dyDescent="0.3">
      <c r="C25" s="5">
        <f t="shared" si="0"/>
        <v>300</v>
      </c>
      <c r="D25" s="5">
        <f t="shared" si="1"/>
        <v>300</v>
      </c>
      <c r="E25" s="5">
        <f t="shared" si="4"/>
        <v>0</v>
      </c>
      <c r="F25" t="b">
        <f t="shared" si="2"/>
        <v>0</v>
      </c>
      <c r="G25" t="b">
        <f t="shared" si="3"/>
        <v>0</v>
      </c>
      <c r="H25" s="5">
        <f t="shared" si="6"/>
        <v>0</v>
      </c>
      <c r="I25" s="5">
        <f t="shared" si="5"/>
        <v>0</v>
      </c>
      <c r="J25" s="5">
        <f t="shared" si="7"/>
        <v>0</v>
      </c>
      <c r="K25">
        <v>2000</v>
      </c>
      <c r="L25" s="39">
        <v>266805</v>
      </c>
      <c r="M25" s="14">
        <v>50</v>
      </c>
      <c r="N25" s="39">
        <v>160083</v>
      </c>
      <c r="O25" s="14">
        <v>50</v>
      </c>
      <c r="P25" s="9"/>
    </row>
    <row r="26" spans="3:16" ht="17.399999999999999" x14ac:dyDescent="0.3">
      <c r="C26" s="5">
        <f t="shared" si="0"/>
        <v>300</v>
      </c>
      <c r="D26" s="5">
        <f t="shared" si="1"/>
        <v>300</v>
      </c>
      <c r="E26" s="5">
        <f t="shared" si="4"/>
        <v>0</v>
      </c>
      <c r="F26" t="b">
        <f t="shared" si="2"/>
        <v>0</v>
      </c>
      <c r="G26" t="b">
        <f t="shared" si="3"/>
        <v>0</v>
      </c>
      <c r="H26" s="5">
        <f t="shared" si="6"/>
        <v>0</v>
      </c>
      <c r="I26" s="5">
        <f t="shared" si="5"/>
        <v>0</v>
      </c>
      <c r="J26" s="5">
        <f t="shared" si="7"/>
        <v>0</v>
      </c>
      <c r="K26">
        <v>2200</v>
      </c>
      <c r="L26" s="39">
        <v>283703</v>
      </c>
      <c r="M26" s="14">
        <v>50</v>
      </c>
      <c r="N26" s="39">
        <v>170222</v>
      </c>
      <c r="O26" s="14">
        <v>50</v>
      </c>
      <c r="P26" s="9"/>
    </row>
    <row r="27" spans="3:16" ht="17.399999999999999" x14ac:dyDescent="0.3">
      <c r="C27" s="5">
        <f t="shared" si="0"/>
        <v>300</v>
      </c>
      <c r="D27" s="5">
        <f t="shared" si="1"/>
        <v>300</v>
      </c>
      <c r="E27" s="5">
        <f t="shared" si="4"/>
        <v>0</v>
      </c>
      <c r="F27" t="b">
        <f t="shared" si="2"/>
        <v>0</v>
      </c>
      <c r="G27" t="b">
        <f t="shared" si="3"/>
        <v>0</v>
      </c>
      <c r="H27" s="5">
        <f t="shared" si="6"/>
        <v>0</v>
      </c>
      <c r="I27" s="5">
        <f t="shared" si="5"/>
        <v>0</v>
      </c>
      <c r="J27" s="5">
        <f t="shared" si="7"/>
        <v>0</v>
      </c>
      <c r="K27">
        <v>2400</v>
      </c>
      <c r="L27" s="39">
        <v>298822</v>
      </c>
      <c r="M27" s="14">
        <v>50</v>
      </c>
      <c r="N27" s="39">
        <v>179293</v>
      </c>
      <c r="O27" s="14">
        <v>50</v>
      </c>
      <c r="P27" s="9"/>
    </row>
    <row r="28" spans="3:16" ht="17.399999999999999" x14ac:dyDescent="0.3">
      <c r="C28" s="5">
        <f t="shared" si="0"/>
        <v>300</v>
      </c>
      <c r="D28" s="5">
        <f t="shared" si="1"/>
        <v>300</v>
      </c>
      <c r="E28" s="5">
        <f t="shared" si="4"/>
        <v>0</v>
      </c>
      <c r="F28" t="b">
        <f t="shared" si="2"/>
        <v>0</v>
      </c>
      <c r="G28" t="b">
        <f t="shared" si="3"/>
        <v>0</v>
      </c>
      <c r="H28" s="5">
        <f t="shared" si="6"/>
        <v>0</v>
      </c>
      <c r="I28" s="5">
        <f t="shared" si="5"/>
        <v>0</v>
      </c>
      <c r="J28" s="5">
        <f t="shared" si="7"/>
        <v>0</v>
      </c>
      <c r="K28">
        <v>2600</v>
      </c>
      <c r="L28" s="39">
        <v>315245</v>
      </c>
      <c r="M28" s="14">
        <v>50</v>
      </c>
      <c r="N28" s="39">
        <v>189147</v>
      </c>
      <c r="O28" s="14">
        <v>50</v>
      </c>
      <c r="P28" s="9"/>
    </row>
    <row r="29" spans="3:16" ht="17.399999999999999" x14ac:dyDescent="0.3">
      <c r="C29" s="5">
        <f t="shared" si="0"/>
        <v>300</v>
      </c>
      <c r="D29" s="5">
        <f t="shared" si="1"/>
        <v>300</v>
      </c>
      <c r="E29" s="5">
        <f t="shared" si="4"/>
        <v>0</v>
      </c>
      <c r="F29" t="b">
        <f t="shared" si="2"/>
        <v>0</v>
      </c>
      <c r="G29" t="b">
        <f t="shared" si="3"/>
        <v>0</v>
      </c>
      <c r="H29" s="5">
        <f t="shared" si="6"/>
        <v>0</v>
      </c>
      <c r="I29" s="5">
        <f t="shared" si="5"/>
        <v>0</v>
      </c>
      <c r="J29" s="5">
        <f t="shared" si="7"/>
        <v>0</v>
      </c>
      <c r="K29">
        <v>2800</v>
      </c>
      <c r="L29" s="39">
        <v>333684</v>
      </c>
      <c r="M29" s="14">
        <v>50</v>
      </c>
      <c r="N29" s="39">
        <v>200210</v>
      </c>
      <c r="O29" s="14">
        <v>50</v>
      </c>
      <c r="P29" s="9"/>
    </row>
    <row r="30" spans="3:16" ht="17.399999999999999" x14ac:dyDescent="0.3">
      <c r="C30" s="5">
        <f t="shared" si="0"/>
        <v>300</v>
      </c>
      <c r="D30" s="5">
        <f t="shared" si="1"/>
        <v>300</v>
      </c>
      <c r="E30" s="5">
        <f t="shared" si="4"/>
        <v>0</v>
      </c>
      <c r="F30" t="b">
        <f t="shared" si="2"/>
        <v>0</v>
      </c>
      <c r="G30" t="b">
        <f t="shared" si="3"/>
        <v>0</v>
      </c>
      <c r="H30" s="5">
        <f t="shared" si="6"/>
        <v>0</v>
      </c>
      <c r="I30" s="5">
        <f t="shared" si="5"/>
        <v>0</v>
      </c>
      <c r="J30" s="5">
        <f t="shared" si="7"/>
        <v>0</v>
      </c>
      <c r="K30">
        <v>3000</v>
      </c>
      <c r="L30" s="39">
        <v>351293</v>
      </c>
      <c r="M30" s="14">
        <v>50</v>
      </c>
      <c r="N30" s="39">
        <v>210776</v>
      </c>
      <c r="O30" s="14">
        <v>50</v>
      </c>
      <c r="P30" s="9"/>
    </row>
    <row r="31" spans="3:16" ht="17.399999999999999" x14ac:dyDescent="0.3">
      <c r="C31" s="5">
        <f t="shared" si="0"/>
        <v>300</v>
      </c>
      <c r="D31" s="5">
        <f t="shared" si="1"/>
        <v>300</v>
      </c>
      <c r="E31" s="5">
        <f t="shared" si="4"/>
        <v>0</v>
      </c>
      <c r="F31" t="b">
        <f t="shared" si="2"/>
        <v>0</v>
      </c>
      <c r="G31" t="b">
        <f t="shared" si="3"/>
        <v>0</v>
      </c>
      <c r="H31" s="5">
        <f t="shared" si="6"/>
        <v>0</v>
      </c>
      <c r="I31" s="5">
        <f t="shared" si="5"/>
        <v>0</v>
      </c>
      <c r="J31" s="5">
        <f t="shared" si="7"/>
        <v>0</v>
      </c>
      <c r="K31">
        <v>3200</v>
      </c>
      <c r="L31" s="39">
        <v>368072</v>
      </c>
      <c r="M31" s="14">
        <v>50</v>
      </c>
      <c r="N31" s="39">
        <v>220843</v>
      </c>
      <c r="O31" s="14">
        <v>50</v>
      </c>
      <c r="P31" s="9"/>
    </row>
    <row r="32" spans="3:16" ht="17.399999999999999" x14ac:dyDescent="0.3">
      <c r="C32" s="5">
        <f t="shared" si="0"/>
        <v>300</v>
      </c>
      <c r="D32" s="5">
        <f t="shared" si="1"/>
        <v>300</v>
      </c>
      <c r="E32" s="5">
        <f t="shared" si="4"/>
        <v>0</v>
      </c>
      <c r="F32" t="b">
        <f t="shared" si="2"/>
        <v>0</v>
      </c>
      <c r="G32" t="b">
        <f t="shared" si="3"/>
        <v>0</v>
      </c>
      <c r="H32" s="5">
        <f t="shared" si="6"/>
        <v>0</v>
      </c>
      <c r="I32" s="5">
        <f t="shared" si="5"/>
        <v>0</v>
      </c>
      <c r="J32" s="5">
        <f t="shared" si="7"/>
        <v>0</v>
      </c>
      <c r="K32">
        <v>3400</v>
      </c>
      <c r="L32" s="39">
        <v>384021</v>
      </c>
      <c r="M32" s="14">
        <v>50</v>
      </c>
      <c r="N32" s="39">
        <v>230413</v>
      </c>
      <c r="O32" s="14">
        <v>50</v>
      </c>
      <c r="P32" s="9"/>
    </row>
    <row r="33" spans="3:16" ht="17.399999999999999" x14ac:dyDescent="0.3">
      <c r="C33" s="5">
        <f t="shared" si="0"/>
        <v>300</v>
      </c>
      <c r="D33" s="5">
        <f t="shared" si="1"/>
        <v>300</v>
      </c>
      <c r="E33" s="5">
        <f t="shared" si="4"/>
        <v>0</v>
      </c>
      <c r="F33" t="b">
        <f t="shared" si="2"/>
        <v>0</v>
      </c>
      <c r="G33" t="b">
        <f t="shared" si="3"/>
        <v>0</v>
      </c>
      <c r="H33" s="5">
        <f t="shared" si="6"/>
        <v>0</v>
      </c>
      <c r="I33" s="5">
        <f t="shared" si="5"/>
        <v>0</v>
      </c>
      <c r="J33" s="5">
        <f t="shared" si="7"/>
        <v>0</v>
      </c>
      <c r="K33">
        <v>3600</v>
      </c>
      <c r="L33" s="39">
        <v>399140</v>
      </c>
      <c r="M33" s="14">
        <v>50</v>
      </c>
      <c r="N33" s="39">
        <v>239484</v>
      </c>
      <c r="O33" s="14">
        <v>50</v>
      </c>
      <c r="P33" s="9"/>
    </row>
    <row r="34" spans="3:16" ht="17.399999999999999" x14ac:dyDescent="0.3">
      <c r="C34" s="5">
        <f t="shared" si="0"/>
        <v>300</v>
      </c>
      <c r="D34" s="5">
        <f t="shared" si="1"/>
        <v>300</v>
      </c>
      <c r="E34" s="5">
        <f t="shared" si="4"/>
        <v>0</v>
      </c>
      <c r="F34" t="b">
        <f t="shared" si="2"/>
        <v>0</v>
      </c>
      <c r="G34" t="b">
        <f t="shared" si="3"/>
        <v>0</v>
      </c>
      <c r="H34" s="5">
        <f t="shared" si="6"/>
        <v>0</v>
      </c>
      <c r="I34" s="5">
        <f t="shared" si="5"/>
        <v>0</v>
      </c>
      <c r="J34" s="5">
        <f t="shared" si="7"/>
        <v>0</v>
      </c>
      <c r="K34">
        <v>3800</v>
      </c>
      <c r="L34" s="39">
        <v>413429</v>
      </c>
      <c r="M34" s="14">
        <v>50</v>
      </c>
      <c r="N34" s="39">
        <v>248058</v>
      </c>
      <c r="O34" s="14">
        <v>50</v>
      </c>
      <c r="P34" s="9"/>
    </row>
    <row r="35" spans="3:16" ht="17.399999999999999" x14ac:dyDescent="0.3">
      <c r="C35" s="5">
        <f t="shared" si="0"/>
        <v>300</v>
      </c>
      <c r="D35" s="5">
        <f t="shared" si="1"/>
        <v>300</v>
      </c>
      <c r="E35" s="5">
        <f t="shared" si="4"/>
        <v>0</v>
      </c>
      <c r="F35" t="b">
        <f t="shared" si="2"/>
        <v>0</v>
      </c>
      <c r="G35" t="b">
        <f t="shared" si="3"/>
        <v>0</v>
      </c>
      <c r="H35" s="5">
        <f t="shared" si="6"/>
        <v>0</v>
      </c>
      <c r="I35" s="5">
        <f t="shared" si="5"/>
        <v>0</v>
      </c>
      <c r="J35" s="5">
        <f t="shared" si="7"/>
        <v>0</v>
      </c>
      <c r="K35">
        <v>4000</v>
      </c>
      <c r="L35" s="39">
        <v>426888</v>
      </c>
      <c r="M35" s="14">
        <v>50</v>
      </c>
      <c r="N35" s="39">
        <v>256133</v>
      </c>
      <c r="O35" s="14">
        <v>50</v>
      </c>
      <c r="P35" s="9"/>
    </row>
    <row r="36" spans="3:16" ht="17.399999999999999" x14ac:dyDescent="0.3">
      <c r="C36" s="5">
        <f t="shared" ref="C36:C57" si="8">C35</f>
        <v>300</v>
      </c>
      <c r="D36" s="5">
        <f t="shared" ref="D36:D57" si="9">D35</f>
        <v>300</v>
      </c>
      <c r="E36" s="5">
        <f t="shared" si="4"/>
        <v>0</v>
      </c>
      <c r="F36" t="b">
        <f t="shared" si="2"/>
        <v>0</v>
      </c>
      <c r="G36" t="b">
        <f t="shared" si="3"/>
        <v>0</v>
      </c>
      <c r="H36" s="5">
        <f t="shared" si="6"/>
        <v>0</v>
      </c>
      <c r="I36" s="5">
        <f t="shared" si="5"/>
        <v>0</v>
      </c>
      <c r="J36" s="5">
        <f t="shared" si="7"/>
        <v>0</v>
      </c>
      <c r="K36">
        <v>4200</v>
      </c>
      <c r="L36" s="39">
        <v>439517</v>
      </c>
      <c r="M36" s="14">
        <v>50</v>
      </c>
      <c r="N36" s="39">
        <v>263710</v>
      </c>
      <c r="O36" s="14">
        <v>50</v>
      </c>
      <c r="P36" s="9"/>
    </row>
    <row r="37" spans="3:16" ht="17.399999999999999" x14ac:dyDescent="0.3">
      <c r="C37" s="5">
        <f t="shared" si="8"/>
        <v>300</v>
      </c>
      <c r="D37" s="5">
        <f t="shared" si="9"/>
        <v>300</v>
      </c>
      <c r="E37" s="5">
        <f t="shared" si="4"/>
        <v>0</v>
      </c>
      <c r="F37" t="b">
        <f t="shared" ref="F37:F63" si="10">AND(C37&gt;K36,C37&lt;K37)</f>
        <v>0</v>
      </c>
      <c r="G37" t="b">
        <f t="shared" ref="G37:G63" si="11">AND(D37&gt;K36,D37&lt;K37)</f>
        <v>0</v>
      </c>
      <c r="H37" s="5">
        <f t="shared" si="6"/>
        <v>0</v>
      </c>
      <c r="I37" s="5">
        <f t="shared" si="5"/>
        <v>0</v>
      </c>
      <c r="J37" s="5">
        <f t="shared" si="7"/>
        <v>0</v>
      </c>
      <c r="K37">
        <v>4400</v>
      </c>
      <c r="L37" s="39">
        <v>451315</v>
      </c>
      <c r="M37" s="14">
        <v>50</v>
      </c>
      <c r="N37" s="39">
        <v>270789</v>
      </c>
      <c r="O37" s="14">
        <v>50</v>
      </c>
      <c r="P37" s="9"/>
    </row>
    <row r="38" spans="3:16" ht="17.399999999999999" x14ac:dyDescent="0.3">
      <c r="C38" s="5">
        <f t="shared" si="8"/>
        <v>300</v>
      </c>
      <c r="D38" s="5">
        <f t="shared" si="9"/>
        <v>300</v>
      </c>
      <c r="E38" s="5">
        <f t="shared" ref="E38:E63" si="12">IF(C38=K38,L38,0)</f>
        <v>0</v>
      </c>
      <c r="F38" t="b">
        <f t="shared" si="10"/>
        <v>0</v>
      </c>
      <c r="G38" t="b">
        <f t="shared" si="11"/>
        <v>0</v>
      </c>
      <c r="H38" s="5">
        <f t="shared" si="6"/>
        <v>0</v>
      </c>
      <c r="I38" s="5">
        <f t="shared" ref="I38:I63" si="13">IF(D38=K38,N38,0)</f>
        <v>0</v>
      </c>
      <c r="J38" s="5">
        <f t="shared" si="7"/>
        <v>0</v>
      </c>
      <c r="K38">
        <v>4600</v>
      </c>
      <c r="L38" s="39">
        <v>462284</v>
      </c>
      <c r="M38" s="14">
        <v>50</v>
      </c>
      <c r="N38" s="39">
        <v>277370</v>
      </c>
      <c r="O38" s="14">
        <v>50</v>
      </c>
      <c r="P38" s="9"/>
    </row>
    <row r="39" spans="3:16" ht="17.399999999999999" x14ac:dyDescent="0.3">
      <c r="C39" s="5">
        <f t="shared" si="8"/>
        <v>300</v>
      </c>
      <c r="D39" s="5">
        <f t="shared" si="9"/>
        <v>300</v>
      </c>
      <c r="E39" s="5">
        <f t="shared" si="12"/>
        <v>0</v>
      </c>
      <c r="F39" t="b">
        <f t="shared" si="10"/>
        <v>0</v>
      </c>
      <c r="G39" t="b">
        <f t="shared" si="11"/>
        <v>0</v>
      </c>
      <c r="H39" s="5">
        <f t="shared" ref="H39:H63" si="14">IF(F39=TRUE,(((L39-L38)/(K39-K38))*(C39-K38))+L38,0)</f>
        <v>0</v>
      </c>
      <c r="I39" s="5">
        <f t="shared" si="13"/>
        <v>0</v>
      </c>
      <c r="J39" s="5">
        <f t="shared" ref="J39:J63" si="15">IF(G39=TRUE,(((N39-N38)/(K39-K38))*(D39-K38))+N38,0)</f>
        <v>0</v>
      </c>
      <c r="K39">
        <v>4800</v>
      </c>
      <c r="L39" s="39">
        <v>472423</v>
      </c>
      <c r="M39" s="14">
        <v>50</v>
      </c>
      <c r="N39" s="39">
        <v>283454</v>
      </c>
      <c r="O39" s="14">
        <v>50</v>
      </c>
      <c r="P39" s="9"/>
    </row>
    <row r="40" spans="3:16" ht="17.399999999999999" x14ac:dyDescent="0.3">
      <c r="C40" s="5">
        <f t="shared" si="8"/>
        <v>300</v>
      </c>
      <c r="D40" s="5">
        <f t="shared" si="9"/>
        <v>300</v>
      </c>
      <c r="E40" s="5">
        <f t="shared" si="12"/>
        <v>0</v>
      </c>
      <c r="F40" t="b">
        <f t="shared" si="10"/>
        <v>0</v>
      </c>
      <c r="G40" t="b">
        <f t="shared" si="11"/>
        <v>0</v>
      </c>
      <c r="H40" s="5">
        <f t="shared" si="14"/>
        <v>0</v>
      </c>
      <c r="I40" s="5">
        <f t="shared" si="13"/>
        <v>0</v>
      </c>
      <c r="J40" s="5">
        <f t="shared" si="15"/>
        <v>0</v>
      </c>
      <c r="K40">
        <v>5000</v>
      </c>
      <c r="L40" s="39">
        <v>480249</v>
      </c>
      <c r="M40" s="14">
        <v>50</v>
      </c>
      <c r="N40" s="39">
        <v>288149</v>
      </c>
      <c r="O40" s="14">
        <v>50</v>
      </c>
      <c r="P40" s="9"/>
    </row>
    <row r="41" spans="3:16" ht="17.399999999999999" x14ac:dyDescent="0.3">
      <c r="C41" s="5">
        <f t="shared" si="8"/>
        <v>300</v>
      </c>
      <c r="D41" s="5">
        <f t="shared" si="9"/>
        <v>300</v>
      </c>
      <c r="E41" s="5">
        <f t="shared" si="12"/>
        <v>0</v>
      </c>
      <c r="F41" t="b">
        <f t="shared" si="10"/>
        <v>0</v>
      </c>
      <c r="G41" t="b">
        <f t="shared" si="11"/>
        <v>0</v>
      </c>
      <c r="H41" s="5">
        <f t="shared" si="14"/>
        <v>0</v>
      </c>
      <c r="I41" s="5">
        <f t="shared" si="13"/>
        <v>0</v>
      </c>
      <c r="J41" s="5">
        <f t="shared" si="15"/>
        <v>0</v>
      </c>
      <c r="K41">
        <v>6000</v>
      </c>
      <c r="L41" s="39">
        <v>547840</v>
      </c>
      <c r="M41" s="14">
        <v>50</v>
      </c>
      <c r="N41" s="39">
        <v>328704</v>
      </c>
      <c r="O41" s="14">
        <v>50</v>
      </c>
      <c r="P41" s="9"/>
    </row>
    <row r="42" spans="3:16" ht="17.399999999999999" x14ac:dyDescent="0.3">
      <c r="C42" s="5">
        <f t="shared" si="8"/>
        <v>300</v>
      </c>
      <c r="D42" s="5">
        <f t="shared" si="9"/>
        <v>300</v>
      </c>
      <c r="E42" s="5">
        <f t="shared" si="12"/>
        <v>0</v>
      </c>
      <c r="F42" t="b">
        <f t="shared" si="10"/>
        <v>0</v>
      </c>
      <c r="G42" t="b">
        <f t="shared" si="11"/>
        <v>0</v>
      </c>
      <c r="H42" s="5">
        <f t="shared" si="14"/>
        <v>0</v>
      </c>
      <c r="I42" s="5">
        <f t="shared" si="13"/>
        <v>0</v>
      </c>
      <c r="J42" s="5">
        <f t="shared" si="15"/>
        <v>0</v>
      </c>
      <c r="K42">
        <v>7000</v>
      </c>
      <c r="L42" s="39">
        <v>605944</v>
      </c>
      <c r="M42" s="14">
        <v>50</v>
      </c>
      <c r="N42" s="39">
        <v>363566</v>
      </c>
      <c r="O42" s="14">
        <v>50</v>
      </c>
      <c r="P42" s="9"/>
    </row>
    <row r="43" spans="3:16" ht="17.399999999999999" x14ac:dyDescent="0.3">
      <c r="C43" s="5">
        <f t="shared" si="8"/>
        <v>300</v>
      </c>
      <c r="D43" s="5">
        <f t="shared" si="9"/>
        <v>300</v>
      </c>
      <c r="E43" s="5">
        <f t="shared" si="12"/>
        <v>0</v>
      </c>
      <c r="F43" t="b">
        <f t="shared" si="10"/>
        <v>0</v>
      </c>
      <c r="G43" t="b">
        <f t="shared" si="11"/>
        <v>0</v>
      </c>
      <c r="H43" s="5">
        <f t="shared" si="14"/>
        <v>0</v>
      </c>
      <c r="I43" s="5">
        <f t="shared" si="13"/>
        <v>0</v>
      </c>
      <c r="J43" s="5">
        <f t="shared" si="15"/>
        <v>0</v>
      </c>
      <c r="K43">
        <v>8000</v>
      </c>
      <c r="L43" s="39">
        <v>661676</v>
      </c>
      <c r="M43" s="14">
        <v>50</v>
      </c>
      <c r="N43" s="39">
        <v>397006</v>
      </c>
      <c r="O43" s="14">
        <v>50</v>
      </c>
      <c r="P43" s="9"/>
    </row>
    <row r="44" spans="3:16" ht="17.399999999999999" x14ac:dyDescent="0.3">
      <c r="C44" s="5">
        <f t="shared" si="8"/>
        <v>300</v>
      </c>
      <c r="D44" s="5">
        <f t="shared" si="9"/>
        <v>300</v>
      </c>
      <c r="E44" s="5">
        <f t="shared" si="12"/>
        <v>0</v>
      </c>
      <c r="F44" t="b">
        <f t="shared" si="10"/>
        <v>0</v>
      </c>
      <c r="G44" t="b">
        <f t="shared" si="11"/>
        <v>0</v>
      </c>
      <c r="H44" s="5">
        <f t="shared" si="14"/>
        <v>0</v>
      </c>
      <c r="I44" s="5">
        <f t="shared" si="13"/>
        <v>0</v>
      </c>
      <c r="J44" s="5">
        <f t="shared" si="15"/>
        <v>0</v>
      </c>
      <c r="K44">
        <v>9000</v>
      </c>
      <c r="L44" s="39">
        <v>720374</v>
      </c>
      <c r="M44" s="14">
        <v>50</v>
      </c>
      <c r="N44" s="39">
        <v>432224</v>
      </c>
      <c r="O44" s="14">
        <v>50</v>
      </c>
      <c r="P44" s="9"/>
    </row>
    <row r="45" spans="3:16" ht="17.399999999999999" x14ac:dyDescent="0.3">
      <c r="C45" s="5">
        <f t="shared" si="8"/>
        <v>300</v>
      </c>
      <c r="D45" s="5">
        <f t="shared" si="9"/>
        <v>300</v>
      </c>
      <c r="E45" s="5">
        <f t="shared" si="12"/>
        <v>0</v>
      </c>
      <c r="F45" t="b">
        <f t="shared" si="10"/>
        <v>0</v>
      </c>
      <c r="G45" t="b">
        <f t="shared" si="11"/>
        <v>0</v>
      </c>
      <c r="H45" s="5">
        <f t="shared" si="14"/>
        <v>0</v>
      </c>
      <c r="I45" s="5">
        <f t="shared" si="13"/>
        <v>0</v>
      </c>
      <c r="J45" s="5">
        <f t="shared" si="15"/>
        <v>0</v>
      </c>
      <c r="K45">
        <v>10000</v>
      </c>
      <c r="L45" s="39">
        <v>773735</v>
      </c>
      <c r="M45" s="14">
        <v>50</v>
      </c>
      <c r="N45" s="39">
        <v>464241</v>
      </c>
      <c r="O45" s="14">
        <v>50</v>
      </c>
      <c r="P45" s="9"/>
    </row>
    <row r="46" spans="3:16" ht="17.399999999999999" x14ac:dyDescent="0.3">
      <c r="C46" s="5">
        <f t="shared" si="8"/>
        <v>300</v>
      </c>
      <c r="D46" s="5">
        <f t="shared" si="9"/>
        <v>300</v>
      </c>
      <c r="E46" s="5">
        <f t="shared" si="12"/>
        <v>0</v>
      </c>
      <c r="F46" t="b">
        <f t="shared" si="10"/>
        <v>0</v>
      </c>
      <c r="G46" t="b">
        <f t="shared" si="11"/>
        <v>0</v>
      </c>
      <c r="H46" s="5">
        <f t="shared" si="14"/>
        <v>0</v>
      </c>
      <c r="I46" s="5">
        <f t="shared" si="13"/>
        <v>0</v>
      </c>
      <c r="J46" s="5">
        <f t="shared" si="15"/>
        <v>0</v>
      </c>
      <c r="K46">
        <v>12500</v>
      </c>
      <c r="L46" s="39">
        <v>896761</v>
      </c>
      <c r="M46" s="14">
        <v>50</v>
      </c>
      <c r="N46" s="39">
        <v>538057</v>
      </c>
      <c r="O46" s="14">
        <v>50</v>
      </c>
      <c r="P46" s="9"/>
    </row>
    <row r="47" spans="3:16" ht="17.399999999999999" x14ac:dyDescent="0.3">
      <c r="C47" s="5">
        <f t="shared" si="8"/>
        <v>300</v>
      </c>
      <c r="D47" s="5">
        <f t="shared" si="9"/>
        <v>300</v>
      </c>
      <c r="E47" s="5">
        <f t="shared" si="12"/>
        <v>0</v>
      </c>
      <c r="F47" t="b">
        <f t="shared" si="10"/>
        <v>0</v>
      </c>
      <c r="G47" t="b">
        <f t="shared" si="11"/>
        <v>0</v>
      </c>
      <c r="H47" s="5">
        <f t="shared" si="14"/>
        <v>0</v>
      </c>
      <c r="I47" s="5">
        <f t="shared" si="13"/>
        <v>0</v>
      </c>
      <c r="J47" s="5">
        <f t="shared" si="15"/>
        <v>0</v>
      </c>
      <c r="K47">
        <v>15000</v>
      </c>
      <c r="L47" s="39">
        <v>1009412</v>
      </c>
      <c r="M47" s="14">
        <v>50</v>
      </c>
      <c r="N47" s="39">
        <v>605647</v>
      </c>
      <c r="O47" s="14">
        <v>50</v>
      </c>
      <c r="P47" s="9"/>
    </row>
    <row r="48" spans="3:16" ht="17.399999999999999" x14ac:dyDescent="0.3">
      <c r="C48" s="5">
        <f t="shared" si="8"/>
        <v>300</v>
      </c>
      <c r="D48" s="5">
        <f t="shared" si="9"/>
        <v>300</v>
      </c>
      <c r="E48" s="5">
        <f t="shared" si="12"/>
        <v>0</v>
      </c>
      <c r="F48" t="b">
        <f t="shared" si="10"/>
        <v>0</v>
      </c>
      <c r="G48" t="b">
        <f t="shared" si="11"/>
        <v>0</v>
      </c>
      <c r="H48" s="5">
        <f t="shared" si="14"/>
        <v>0</v>
      </c>
      <c r="I48" s="5">
        <f t="shared" si="13"/>
        <v>0</v>
      </c>
      <c r="J48" s="5">
        <f t="shared" si="15"/>
        <v>0</v>
      </c>
      <c r="K48">
        <v>17500</v>
      </c>
      <c r="L48" s="39">
        <v>1099830</v>
      </c>
      <c r="M48" s="14">
        <v>50</v>
      </c>
      <c r="N48" s="39">
        <v>659898</v>
      </c>
      <c r="O48" s="14">
        <v>50</v>
      </c>
      <c r="P48" s="9"/>
    </row>
    <row r="49" spans="3:16" ht="17.399999999999999" x14ac:dyDescent="0.3">
      <c r="C49" s="5">
        <f t="shared" si="8"/>
        <v>300</v>
      </c>
      <c r="D49" s="5">
        <f t="shared" si="9"/>
        <v>300</v>
      </c>
      <c r="E49" s="5">
        <f t="shared" si="12"/>
        <v>0</v>
      </c>
      <c r="F49" t="b">
        <f t="shared" si="10"/>
        <v>0</v>
      </c>
      <c r="G49" t="b">
        <f t="shared" si="11"/>
        <v>0</v>
      </c>
      <c r="H49" s="5">
        <f t="shared" si="14"/>
        <v>0</v>
      </c>
      <c r="I49" s="5">
        <f t="shared" si="13"/>
        <v>0</v>
      </c>
      <c r="J49" s="5">
        <f t="shared" si="15"/>
        <v>0</v>
      </c>
      <c r="K49">
        <v>20000</v>
      </c>
      <c r="L49" s="39">
        <v>1185800</v>
      </c>
      <c r="M49" s="14">
        <v>50</v>
      </c>
      <c r="N49" s="39">
        <v>711480</v>
      </c>
      <c r="O49" s="14">
        <v>50</v>
      </c>
      <c r="P49" s="9"/>
    </row>
    <row r="50" spans="3:16" ht="17.399999999999999" x14ac:dyDescent="0.3">
      <c r="C50" s="5">
        <f t="shared" si="8"/>
        <v>300</v>
      </c>
      <c r="D50" s="5">
        <f t="shared" si="9"/>
        <v>300</v>
      </c>
      <c r="E50" s="5">
        <f t="shared" si="12"/>
        <v>0</v>
      </c>
      <c r="F50" t="b">
        <f t="shared" si="10"/>
        <v>0</v>
      </c>
      <c r="G50" t="b">
        <f t="shared" si="11"/>
        <v>0</v>
      </c>
      <c r="H50" s="5">
        <f t="shared" si="14"/>
        <v>0</v>
      </c>
      <c r="I50" s="5">
        <f t="shared" si="13"/>
        <v>0</v>
      </c>
      <c r="J50" s="5">
        <f t="shared" si="15"/>
        <v>0</v>
      </c>
      <c r="K50">
        <v>22500</v>
      </c>
      <c r="L50" s="39">
        <v>1253984</v>
      </c>
      <c r="M50" s="14">
        <v>50</v>
      </c>
      <c r="N50" s="39">
        <v>752390</v>
      </c>
      <c r="O50" s="14">
        <v>50</v>
      </c>
      <c r="P50" s="9"/>
    </row>
    <row r="51" spans="3:16" ht="17.399999999999999" x14ac:dyDescent="0.3">
      <c r="C51" s="5">
        <f t="shared" si="8"/>
        <v>300</v>
      </c>
      <c r="D51" s="5">
        <f t="shared" si="9"/>
        <v>300</v>
      </c>
      <c r="E51" s="5">
        <f t="shared" si="12"/>
        <v>0</v>
      </c>
      <c r="F51" t="b">
        <f t="shared" si="10"/>
        <v>0</v>
      </c>
      <c r="G51" t="b">
        <f t="shared" si="11"/>
        <v>0</v>
      </c>
      <c r="H51" s="5">
        <f t="shared" si="14"/>
        <v>0</v>
      </c>
      <c r="I51" s="5">
        <f t="shared" si="13"/>
        <v>0</v>
      </c>
      <c r="J51" s="5">
        <f t="shared" si="15"/>
        <v>0</v>
      </c>
      <c r="K51">
        <v>25000</v>
      </c>
      <c r="L51" s="39">
        <v>1326614</v>
      </c>
      <c r="M51" s="14">
        <v>50</v>
      </c>
      <c r="N51" s="39">
        <v>795968</v>
      </c>
      <c r="O51" s="14">
        <v>50</v>
      </c>
      <c r="P51" s="9"/>
    </row>
    <row r="52" spans="3:16" ht="17.399999999999999" x14ac:dyDescent="0.3">
      <c r="C52" s="5">
        <f t="shared" si="8"/>
        <v>300</v>
      </c>
      <c r="D52" s="5">
        <f t="shared" si="9"/>
        <v>300</v>
      </c>
      <c r="E52" s="5">
        <f t="shared" si="12"/>
        <v>0</v>
      </c>
      <c r="F52" t="b">
        <f t="shared" si="10"/>
        <v>0</v>
      </c>
      <c r="G52" t="b">
        <f t="shared" si="11"/>
        <v>0</v>
      </c>
      <c r="H52" s="5">
        <f t="shared" si="14"/>
        <v>0</v>
      </c>
      <c r="I52" s="5">
        <f t="shared" si="13"/>
        <v>0</v>
      </c>
      <c r="J52" s="5">
        <f t="shared" si="15"/>
        <v>0</v>
      </c>
      <c r="K52">
        <v>27500</v>
      </c>
      <c r="L52" s="39">
        <v>1369599</v>
      </c>
      <c r="M52" s="14">
        <v>50</v>
      </c>
      <c r="N52" s="39">
        <v>821759</v>
      </c>
      <c r="O52" s="14">
        <v>50</v>
      </c>
      <c r="P52" s="9"/>
    </row>
    <row r="53" spans="3:16" ht="17.399999999999999" x14ac:dyDescent="0.3">
      <c r="C53" s="5">
        <f t="shared" si="8"/>
        <v>300</v>
      </c>
      <c r="D53" s="5">
        <f t="shared" si="9"/>
        <v>300</v>
      </c>
      <c r="E53" s="5">
        <f t="shared" si="12"/>
        <v>0</v>
      </c>
      <c r="F53" t="b">
        <f t="shared" si="10"/>
        <v>0</v>
      </c>
      <c r="G53" t="b">
        <f t="shared" si="11"/>
        <v>0</v>
      </c>
      <c r="H53" s="5">
        <f t="shared" si="14"/>
        <v>0</v>
      </c>
      <c r="I53" s="5">
        <f t="shared" si="13"/>
        <v>0</v>
      </c>
      <c r="J53" s="5">
        <f t="shared" si="15"/>
        <v>0</v>
      </c>
      <c r="K53">
        <v>30000</v>
      </c>
      <c r="L53" s="39">
        <v>1431854</v>
      </c>
      <c r="M53" s="14">
        <v>50</v>
      </c>
      <c r="N53" s="39">
        <v>859112</v>
      </c>
      <c r="O53" s="14">
        <v>50</v>
      </c>
      <c r="P53" s="9"/>
    </row>
    <row r="54" spans="3:16" ht="17.399999999999999" x14ac:dyDescent="0.3">
      <c r="C54" s="5">
        <f t="shared" si="8"/>
        <v>300</v>
      </c>
      <c r="D54" s="5">
        <f t="shared" si="9"/>
        <v>300</v>
      </c>
      <c r="E54" s="5">
        <f t="shared" si="12"/>
        <v>0</v>
      </c>
      <c r="F54" t="b">
        <f t="shared" si="10"/>
        <v>0</v>
      </c>
      <c r="G54" t="b">
        <f t="shared" si="11"/>
        <v>0</v>
      </c>
      <c r="H54" s="5">
        <f t="shared" si="14"/>
        <v>0</v>
      </c>
      <c r="I54" s="5">
        <f t="shared" si="13"/>
        <v>0</v>
      </c>
      <c r="J54" s="5">
        <f t="shared" si="15"/>
        <v>0</v>
      </c>
      <c r="K54">
        <v>35000</v>
      </c>
      <c r="L54" s="39">
        <v>1566738</v>
      </c>
      <c r="M54" s="14">
        <v>50</v>
      </c>
      <c r="N54" s="39">
        <v>940043</v>
      </c>
      <c r="O54" s="14">
        <v>50</v>
      </c>
      <c r="P54" s="9"/>
    </row>
    <row r="55" spans="3:16" ht="17.399999999999999" x14ac:dyDescent="0.3">
      <c r="C55" s="5">
        <f t="shared" si="8"/>
        <v>300</v>
      </c>
      <c r="D55" s="5">
        <f t="shared" si="9"/>
        <v>300</v>
      </c>
      <c r="E55" s="5">
        <f t="shared" si="12"/>
        <v>0</v>
      </c>
      <c r="F55" t="b">
        <f t="shared" si="10"/>
        <v>0</v>
      </c>
      <c r="G55" t="b">
        <f t="shared" si="11"/>
        <v>0</v>
      </c>
      <c r="H55" s="5">
        <f t="shared" si="14"/>
        <v>0</v>
      </c>
      <c r="I55" s="5">
        <f t="shared" si="13"/>
        <v>0</v>
      </c>
      <c r="J55" s="5">
        <f t="shared" si="15"/>
        <v>0</v>
      </c>
      <c r="K55">
        <v>40000</v>
      </c>
      <c r="L55" s="39">
        <v>1671978</v>
      </c>
      <c r="M55" s="14">
        <v>50</v>
      </c>
      <c r="N55" s="39">
        <v>1003187</v>
      </c>
      <c r="O55" s="14">
        <v>50</v>
      </c>
      <c r="P55" s="9"/>
    </row>
    <row r="56" spans="3:16" ht="17.399999999999999" x14ac:dyDescent="0.3">
      <c r="C56" s="5">
        <f t="shared" si="8"/>
        <v>300</v>
      </c>
      <c r="D56" s="5">
        <f t="shared" si="9"/>
        <v>300</v>
      </c>
      <c r="E56" s="5">
        <f t="shared" si="12"/>
        <v>0</v>
      </c>
      <c r="F56" t="b">
        <f t="shared" si="10"/>
        <v>0</v>
      </c>
      <c r="G56" t="b">
        <f t="shared" si="11"/>
        <v>0</v>
      </c>
      <c r="H56" s="5">
        <f t="shared" si="14"/>
        <v>0</v>
      </c>
      <c r="I56" s="5">
        <f t="shared" si="13"/>
        <v>0</v>
      </c>
      <c r="J56" s="5">
        <f t="shared" si="15"/>
        <v>0</v>
      </c>
      <c r="K56">
        <v>45000</v>
      </c>
      <c r="L56" s="39">
        <v>1774253</v>
      </c>
      <c r="M56" s="14">
        <v>50</v>
      </c>
      <c r="N56" s="39">
        <v>1064552</v>
      </c>
      <c r="O56" s="14">
        <v>50</v>
      </c>
      <c r="P56" s="9"/>
    </row>
    <row r="57" spans="3:16" ht="17.399999999999999" x14ac:dyDescent="0.3">
      <c r="C57" s="5">
        <f t="shared" si="8"/>
        <v>300</v>
      </c>
      <c r="D57" s="5">
        <f t="shared" si="9"/>
        <v>300</v>
      </c>
      <c r="E57" s="5">
        <f t="shared" si="12"/>
        <v>0</v>
      </c>
      <c r="F57" t="b">
        <f t="shared" si="10"/>
        <v>0</v>
      </c>
      <c r="G57" t="b">
        <f t="shared" si="11"/>
        <v>0</v>
      </c>
      <c r="H57" s="5">
        <f t="shared" si="14"/>
        <v>0</v>
      </c>
      <c r="I57" s="5">
        <f t="shared" si="13"/>
        <v>0</v>
      </c>
      <c r="J57" s="5">
        <f t="shared" si="15"/>
        <v>0</v>
      </c>
      <c r="K57">
        <v>50000</v>
      </c>
      <c r="L57" s="39">
        <v>1867635</v>
      </c>
      <c r="M57" s="14">
        <v>50</v>
      </c>
      <c r="N57" s="39">
        <v>1120581</v>
      </c>
      <c r="O57" s="14">
        <v>50</v>
      </c>
      <c r="P57" s="9"/>
    </row>
    <row r="58" spans="3:16" ht="17.399999999999999" x14ac:dyDescent="0.3">
      <c r="C58" s="5">
        <f>C55</f>
        <v>300</v>
      </c>
      <c r="D58" s="5">
        <f>D55</f>
        <v>300</v>
      </c>
      <c r="E58" s="5">
        <f t="shared" si="12"/>
        <v>0</v>
      </c>
      <c r="F58" t="b">
        <f t="shared" si="10"/>
        <v>0</v>
      </c>
      <c r="G58" t="b">
        <f t="shared" si="11"/>
        <v>0</v>
      </c>
      <c r="H58" s="5">
        <f t="shared" si="14"/>
        <v>0</v>
      </c>
      <c r="I58" s="5">
        <f t="shared" si="13"/>
        <v>0</v>
      </c>
      <c r="J58" s="5">
        <f t="shared" si="15"/>
        <v>0</v>
      </c>
      <c r="K58">
        <v>55000</v>
      </c>
      <c r="L58" s="39">
        <v>1956570</v>
      </c>
      <c r="M58" s="14">
        <v>50</v>
      </c>
      <c r="N58" s="39">
        <v>1173942</v>
      </c>
      <c r="O58" s="14">
        <v>50</v>
      </c>
      <c r="P58" s="9"/>
    </row>
    <row r="59" spans="3:16" ht="17.399999999999999" x14ac:dyDescent="0.3">
      <c r="C59" s="5">
        <f>C57</f>
        <v>300</v>
      </c>
      <c r="D59" s="5">
        <f>D57</f>
        <v>300</v>
      </c>
      <c r="E59" s="5">
        <f t="shared" si="12"/>
        <v>0</v>
      </c>
      <c r="F59" t="b">
        <f t="shared" si="10"/>
        <v>0</v>
      </c>
      <c r="G59" t="b">
        <f t="shared" si="11"/>
        <v>0</v>
      </c>
      <c r="H59" s="5">
        <f t="shared" si="14"/>
        <v>0</v>
      </c>
      <c r="I59" s="5">
        <f t="shared" si="13"/>
        <v>0</v>
      </c>
      <c r="J59" s="5">
        <f t="shared" si="15"/>
        <v>0</v>
      </c>
      <c r="K59">
        <v>60000</v>
      </c>
      <c r="L59" s="39">
        <v>2045505</v>
      </c>
      <c r="M59" s="14">
        <v>50</v>
      </c>
      <c r="N59" s="39">
        <v>1227303</v>
      </c>
      <c r="O59" s="14">
        <v>50</v>
      </c>
      <c r="P59" s="9"/>
    </row>
    <row r="60" spans="3:16" ht="17.399999999999999" x14ac:dyDescent="0.3">
      <c r="C60" s="5">
        <f t="shared" ref="C60:D63" si="16">C59</f>
        <v>300</v>
      </c>
      <c r="D60" s="5">
        <f t="shared" si="16"/>
        <v>300</v>
      </c>
      <c r="E60" s="5">
        <f t="shared" si="12"/>
        <v>0</v>
      </c>
      <c r="F60" t="b">
        <f t="shared" si="10"/>
        <v>0</v>
      </c>
      <c r="G60" t="b">
        <f t="shared" si="11"/>
        <v>0</v>
      </c>
      <c r="H60" s="5">
        <f t="shared" si="14"/>
        <v>0</v>
      </c>
      <c r="I60" s="5">
        <f t="shared" si="13"/>
        <v>0</v>
      </c>
      <c r="J60" s="5">
        <f t="shared" si="15"/>
        <v>0</v>
      </c>
      <c r="K60">
        <v>70000</v>
      </c>
      <c r="L60" s="39">
        <v>2220411</v>
      </c>
      <c r="M60" s="14">
        <v>50</v>
      </c>
      <c r="N60" s="39">
        <v>1332246</v>
      </c>
      <c r="O60" s="14">
        <v>50</v>
      </c>
      <c r="P60" s="9"/>
    </row>
    <row r="61" spans="3:16" ht="17.399999999999999" x14ac:dyDescent="0.3">
      <c r="C61" s="5">
        <f t="shared" si="16"/>
        <v>300</v>
      </c>
      <c r="D61" s="5">
        <f t="shared" si="16"/>
        <v>300</v>
      </c>
      <c r="E61" s="5">
        <f t="shared" si="12"/>
        <v>0</v>
      </c>
      <c r="F61" t="b">
        <f t="shared" si="10"/>
        <v>0</v>
      </c>
      <c r="G61" t="b">
        <f t="shared" si="11"/>
        <v>0</v>
      </c>
      <c r="H61" s="5">
        <f t="shared" si="14"/>
        <v>0</v>
      </c>
      <c r="I61" s="5">
        <f t="shared" si="13"/>
        <v>0</v>
      </c>
      <c r="J61" s="5">
        <f t="shared" si="15"/>
        <v>0</v>
      </c>
      <c r="K61">
        <v>80000</v>
      </c>
      <c r="L61" s="39">
        <v>2371600</v>
      </c>
      <c r="M61" s="14">
        <v>50</v>
      </c>
      <c r="N61" s="39">
        <v>1422960</v>
      </c>
      <c r="O61" s="14">
        <v>50</v>
      </c>
      <c r="P61" s="9"/>
    </row>
    <row r="62" spans="3:16" ht="17.399999999999999" x14ac:dyDescent="0.3">
      <c r="C62" s="5">
        <f t="shared" si="16"/>
        <v>300</v>
      </c>
      <c r="D62" s="5">
        <f t="shared" si="16"/>
        <v>300</v>
      </c>
      <c r="E62" s="5">
        <f t="shared" si="12"/>
        <v>0</v>
      </c>
      <c r="F62" t="b">
        <f t="shared" si="10"/>
        <v>0</v>
      </c>
      <c r="G62" t="b">
        <f t="shared" si="11"/>
        <v>0</v>
      </c>
      <c r="H62" s="5">
        <f t="shared" si="14"/>
        <v>0</v>
      </c>
      <c r="I62" s="5">
        <f t="shared" si="13"/>
        <v>0</v>
      </c>
      <c r="J62" s="5">
        <f t="shared" si="15"/>
        <v>0</v>
      </c>
      <c r="K62">
        <v>90000</v>
      </c>
      <c r="L62" s="39">
        <v>2668050</v>
      </c>
      <c r="M62" s="14">
        <v>50</v>
      </c>
      <c r="N62" s="39">
        <v>1600830</v>
      </c>
      <c r="O62" s="14">
        <v>50</v>
      </c>
      <c r="P62" s="9"/>
    </row>
    <row r="63" spans="3:16" ht="17.399999999999999" x14ac:dyDescent="0.3">
      <c r="C63" s="5">
        <f t="shared" si="16"/>
        <v>300</v>
      </c>
      <c r="D63" s="5">
        <f t="shared" si="16"/>
        <v>300</v>
      </c>
      <c r="E63" s="5">
        <f t="shared" si="12"/>
        <v>0</v>
      </c>
      <c r="F63" t="b">
        <f t="shared" si="10"/>
        <v>0</v>
      </c>
      <c r="G63" t="b">
        <f t="shared" si="11"/>
        <v>0</v>
      </c>
      <c r="H63" s="5">
        <f t="shared" si="14"/>
        <v>0</v>
      </c>
      <c r="I63" s="5">
        <f t="shared" si="13"/>
        <v>0</v>
      </c>
      <c r="J63" s="5">
        <f t="shared" si="15"/>
        <v>0</v>
      </c>
      <c r="K63">
        <v>100000</v>
      </c>
      <c r="L63" s="39">
        <v>2964500</v>
      </c>
      <c r="M63" s="14">
        <v>50</v>
      </c>
      <c r="N63" s="39">
        <v>1778700</v>
      </c>
      <c r="O63" s="14">
        <v>50</v>
      </c>
      <c r="P63" s="9"/>
    </row>
    <row r="64" spans="3:16" ht="20.100000000000001" customHeight="1" thickBot="1" x14ac:dyDescent="0.35">
      <c r="E64" s="5">
        <f>SUM(E4:E63)</f>
        <v>57986</v>
      </c>
      <c r="H64" s="5">
        <f>SUM(H5:H63)</f>
        <v>0</v>
      </c>
      <c r="I64" s="5">
        <f>SUM(I5:I63)</f>
        <v>34791</v>
      </c>
      <c r="J64" s="5">
        <f>SUM(J5:J63)</f>
        <v>0</v>
      </c>
      <c r="M64" s="6"/>
      <c r="O64" s="8"/>
      <c r="P64" s="9"/>
    </row>
    <row r="65" spans="4:15" ht="20.100000000000001" customHeight="1" thickBot="1" x14ac:dyDescent="0.3">
      <c r="E65" s="116" t="s">
        <v>23</v>
      </c>
      <c r="F65" s="117"/>
      <c r="G65" s="117"/>
      <c r="H65" s="118"/>
      <c r="I65" s="119" t="s">
        <v>24</v>
      </c>
      <c r="J65" s="120"/>
      <c r="M65" s="6"/>
      <c r="O65" s="8"/>
    </row>
    <row r="66" spans="4:15" ht="20.100000000000001" customHeight="1" x14ac:dyDescent="0.25">
      <c r="E66" s="115">
        <f>IF(K66&lt;50000,(E64+H64)*0.25,(E64+H64)*0.5)</f>
        <v>28993</v>
      </c>
      <c r="F66" s="115"/>
      <c r="G66" s="115"/>
      <c r="H66" s="115"/>
      <c r="I66" s="115">
        <f>SUM(I64,J64)</f>
        <v>34791</v>
      </c>
      <c r="J66" s="115"/>
      <c r="K66" s="5">
        <f>Hesaplama!$D$7</f>
        <v>73600</v>
      </c>
      <c r="L66" s="29" t="s">
        <v>63</v>
      </c>
    </row>
    <row r="67" spans="4:15" ht="20.100000000000001" customHeight="1" x14ac:dyDescent="0.25">
      <c r="E67" s="111">
        <f>IF(B5&gt;1,E66/2,0)</f>
        <v>0</v>
      </c>
      <c r="F67" s="111"/>
      <c r="G67" s="111"/>
      <c r="H67" s="111"/>
      <c r="I67" s="25"/>
      <c r="J67" s="25"/>
      <c r="M67" s="5"/>
    </row>
    <row r="68" spans="4:15" ht="20.100000000000001" customHeight="1" thickBot="1" x14ac:dyDescent="0.3">
      <c r="E68" s="111">
        <f>IF(B5&gt;1,(B5-2)*(E67/2),0)</f>
        <v>0</v>
      </c>
      <c r="F68" s="111"/>
      <c r="G68" s="111"/>
      <c r="H68" s="111"/>
      <c r="I68" s="25"/>
      <c r="J68" s="25"/>
      <c r="M68" s="5"/>
    </row>
    <row r="69" spans="4:15" ht="20.100000000000001" customHeight="1" thickBot="1" x14ac:dyDescent="0.3">
      <c r="E69" s="31">
        <f>IF(B3="5A",E68+E67+E66,0)</f>
        <v>28993</v>
      </c>
      <c r="F69" s="32"/>
      <c r="G69" s="32"/>
      <c r="H69" s="33"/>
      <c r="I69" s="31">
        <f>IF(B3="5A",I64+J64,0)</f>
        <v>34791</v>
      </c>
      <c r="J69" s="33"/>
    </row>
    <row r="70" spans="4:15" ht="20.100000000000001" customHeight="1" thickBot="1" x14ac:dyDescent="0.3">
      <c r="E70" s="31">
        <f>IF(B3="5A",E69+I69,0)</f>
        <v>63784</v>
      </c>
      <c r="F70" s="32"/>
      <c r="G70" s="32"/>
      <c r="H70" s="32"/>
      <c r="I70" s="32"/>
      <c r="J70" s="33"/>
    </row>
    <row r="71" spans="4:15" ht="20.100000000000001" customHeight="1" x14ac:dyDescent="0.25">
      <c r="E71" s="17"/>
      <c r="F71" s="18"/>
      <c r="G71" s="18"/>
      <c r="H71" s="17"/>
      <c r="I71" s="17"/>
      <c r="J71" s="17"/>
    </row>
    <row r="72" spans="4:15" ht="20.100000000000001" customHeight="1" x14ac:dyDescent="0.25">
      <c r="D72" s="19" t="s">
        <v>25</v>
      </c>
      <c r="E72" s="20"/>
      <c r="F72" s="21">
        <f>(E64+H64)*0.04*0.6</f>
        <v>1391.664</v>
      </c>
      <c r="G72" s="22"/>
      <c r="H72" s="21"/>
      <c r="I72" s="21"/>
      <c r="J72" s="21"/>
    </row>
    <row r="73" spans="4:15" ht="20.100000000000001" customHeight="1" x14ac:dyDescent="0.25">
      <c r="D73" s="19" t="s">
        <v>26</v>
      </c>
      <c r="E73" s="20"/>
      <c r="F73" s="21">
        <f>(I64+J64)*0.04</f>
        <v>1391.64</v>
      </c>
      <c r="G73" s="22"/>
      <c r="H73" s="21"/>
      <c r="I73" s="21"/>
      <c r="J73" s="21"/>
    </row>
    <row r="74" spans="4:15" ht="20.100000000000001" customHeight="1" x14ac:dyDescent="0.25">
      <c r="D74" s="19" t="s">
        <v>27</v>
      </c>
      <c r="E74" s="20"/>
      <c r="F74" s="21">
        <f>IF(B3=2,F72+F73,0)</f>
        <v>0</v>
      </c>
      <c r="G74" s="22"/>
      <c r="H74" s="21"/>
      <c r="I74" s="21"/>
      <c r="J74" s="21"/>
    </row>
    <row r="75" spans="4:15" ht="20.100000000000001" customHeight="1" x14ac:dyDescent="0.25"/>
    <row r="76" spans="4:15" ht="20.100000000000001" customHeight="1" x14ac:dyDescent="0.25"/>
  </sheetData>
  <mergeCells count="6">
    <mergeCell ref="E67:H67"/>
    <mergeCell ref="E68:H68"/>
    <mergeCell ref="E65:H65"/>
    <mergeCell ref="I65:J65"/>
    <mergeCell ref="E66:H66"/>
    <mergeCell ref="I66:J6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S76"/>
  <sheetViews>
    <sheetView topLeftCell="A48" workbookViewId="0">
      <selection activeCell="A21" sqref="A21"/>
    </sheetView>
  </sheetViews>
  <sheetFormatPr defaultRowHeight="13.2" x14ac:dyDescent="0.25"/>
  <cols>
    <col min="2" max="2" width="10.33203125" customWidth="1"/>
    <col min="3" max="3" width="9.5546875" bestFit="1" customWidth="1"/>
    <col min="4" max="4" width="11.5546875" customWidth="1"/>
    <col min="5" max="5" width="9.109375" style="5"/>
    <col min="6" max="6" width="10" customWidth="1"/>
    <col min="7" max="7" width="10.88671875" customWidth="1"/>
    <col min="8" max="8" width="8.33203125" style="5" customWidth="1"/>
    <col min="9" max="9" width="9.109375" style="5" bestFit="1"/>
    <col min="10" max="10" width="8.5546875" style="5" bestFit="1" customWidth="1"/>
    <col min="11" max="11" width="18.44140625" style="5" customWidth="1"/>
    <col min="12" max="12" width="18.33203125" style="26" customWidth="1"/>
    <col min="13" max="13" width="19.5546875" customWidth="1"/>
    <col min="14" max="14" width="18.5546875" style="26" customWidth="1"/>
    <col min="15" max="15" width="22.88671875" style="15" bestFit="1" customWidth="1"/>
    <col min="16" max="16" width="11.88671875" style="10" customWidth="1"/>
    <col min="17" max="17" width="15.109375" style="10" bestFit="1" customWidth="1"/>
    <col min="18" max="18" width="11" style="10" bestFit="1" customWidth="1"/>
    <col min="19" max="19" width="11.5546875" style="10" bestFit="1" customWidth="1"/>
  </cols>
  <sheetData>
    <row r="1" spans="2:16" ht="17.399999999999999" x14ac:dyDescent="0.3">
      <c r="M1" s="41" t="s">
        <v>82</v>
      </c>
      <c r="O1" s="8"/>
      <c r="P1" s="9"/>
    </row>
    <row r="2" spans="2:16" x14ac:dyDescent="0.25">
      <c r="B2" t="s">
        <v>8</v>
      </c>
      <c r="C2" t="s">
        <v>9</v>
      </c>
      <c r="D2" t="s">
        <v>10</v>
      </c>
      <c r="E2" s="5" t="s">
        <v>11</v>
      </c>
      <c r="F2" t="s">
        <v>12</v>
      </c>
      <c r="G2" t="s">
        <v>13</v>
      </c>
      <c r="H2" s="5" t="s">
        <v>14</v>
      </c>
      <c r="I2" s="5" t="s">
        <v>15</v>
      </c>
      <c r="J2" s="5" t="s">
        <v>16</v>
      </c>
      <c r="K2" s="11" t="s">
        <v>17</v>
      </c>
      <c r="L2" s="27" t="s">
        <v>18</v>
      </c>
      <c r="M2" s="6" t="s">
        <v>19</v>
      </c>
      <c r="N2" s="27" t="s">
        <v>20</v>
      </c>
      <c r="O2" s="8" t="s">
        <v>21</v>
      </c>
      <c r="P2" s="12"/>
    </row>
    <row r="3" spans="2:16" x14ac:dyDescent="0.25">
      <c r="B3" s="5" t="s">
        <v>72</v>
      </c>
      <c r="C3" s="5">
        <f>Hesaplama!$D$5</f>
        <v>300</v>
      </c>
      <c r="D3" s="5">
        <f>B5*C3</f>
        <v>300</v>
      </c>
      <c r="L3" s="27" t="s">
        <v>22</v>
      </c>
      <c r="M3" s="7" t="s">
        <v>22</v>
      </c>
      <c r="N3" s="27" t="s">
        <v>22</v>
      </c>
      <c r="O3" s="13" t="s">
        <v>22</v>
      </c>
      <c r="P3" s="12"/>
    </row>
    <row r="4" spans="2:16" x14ac:dyDescent="0.25">
      <c r="B4" s="5" t="s">
        <v>3</v>
      </c>
      <c r="C4" s="5">
        <f t="shared" ref="C4:C35" si="0">C3</f>
        <v>300</v>
      </c>
      <c r="D4" s="5">
        <f t="shared" ref="D4:D35" si="1">D3</f>
        <v>300</v>
      </c>
      <c r="E4" s="5">
        <v>0</v>
      </c>
      <c r="I4" s="5">
        <v>0</v>
      </c>
      <c r="J4" s="5">
        <v>0</v>
      </c>
      <c r="K4" s="5">
        <v>0</v>
      </c>
      <c r="L4" s="27"/>
      <c r="M4" s="7"/>
      <c r="N4" s="27"/>
      <c r="O4" s="13"/>
      <c r="P4" s="12"/>
    </row>
    <row r="5" spans="2:16" ht="17.399999999999999" x14ac:dyDescent="0.3">
      <c r="B5" s="5">
        <f>Hesaplama!$D$6</f>
        <v>1</v>
      </c>
      <c r="C5" s="5">
        <f t="shared" si="0"/>
        <v>300</v>
      </c>
      <c r="D5" s="5">
        <f t="shared" si="1"/>
        <v>300</v>
      </c>
      <c r="E5" s="5">
        <v>0</v>
      </c>
      <c r="F5" t="b">
        <f t="shared" ref="F5:F36" si="2">AND(C5&gt;K4,C5&lt;K5)</f>
        <v>0</v>
      </c>
      <c r="G5" t="b">
        <f t="shared" ref="G5:G36" si="3">AND(D5&gt;K4,D5&lt;K5)</f>
        <v>0</v>
      </c>
      <c r="H5" s="5">
        <f>IF(F5=TRUE,L5,0)</f>
        <v>0</v>
      </c>
      <c r="I5" s="5">
        <v>0</v>
      </c>
      <c r="J5" s="5">
        <f>IF(G5=TRUE,N5,0)</f>
        <v>0</v>
      </c>
      <c r="K5" s="5">
        <v>100</v>
      </c>
      <c r="L5" s="28">
        <v>24766</v>
      </c>
      <c r="M5" s="14">
        <v>50</v>
      </c>
      <c r="N5" s="28">
        <v>1411</v>
      </c>
      <c r="O5" s="14">
        <v>50</v>
      </c>
      <c r="P5" s="9"/>
    </row>
    <row r="6" spans="2:16" ht="17.399999999999999" x14ac:dyDescent="0.3">
      <c r="C6" s="5">
        <f t="shared" si="0"/>
        <v>300</v>
      </c>
      <c r="D6" s="5">
        <f t="shared" si="1"/>
        <v>300</v>
      </c>
      <c r="E6" s="5">
        <f t="shared" ref="E6:E37" si="4">IF(C6=K6,L6,0)</f>
        <v>0</v>
      </c>
      <c r="F6" t="b">
        <f t="shared" si="2"/>
        <v>0</v>
      </c>
      <c r="G6" t="b">
        <f t="shared" si="3"/>
        <v>0</v>
      </c>
      <c r="H6" s="5">
        <f>IF(F6=TRUE,L6,0)</f>
        <v>0</v>
      </c>
      <c r="I6" s="5">
        <f t="shared" ref="I6:I37" si="5">IF(D6=K6,N6,0)</f>
        <v>0</v>
      </c>
      <c r="J6" s="5">
        <f>IF(G6=TRUE,N6,0)</f>
        <v>0</v>
      </c>
      <c r="K6">
        <v>100</v>
      </c>
      <c r="L6" s="39">
        <v>24766</v>
      </c>
      <c r="M6" s="14">
        <v>50</v>
      </c>
      <c r="N6" s="39">
        <v>14860</v>
      </c>
      <c r="O6" s="14">
        <v>50</v>
      </c>
      <c r="P6" s="9"/>
    </row>
    <row r="7" spans="2:16" ht="17.399999999999999" x14ac:dyDescent="0.3">
      <c r="C7" s="5">
        <f t="shared" si="0"/>
        <v>300</v>
      </c>
      <c r="D7" s="5">
        <f t="shared" si="1"/>
        <v>300</v>
      </c>
      <c r="E7" s="5">
        <f t="shared" si="4"/>
        <v>0</v>
      </c>
      <c r="F7" t="b">
        <f t="shared" si="2"/>
        <v>0</v>
      </c>
      <c r="G7" t="b">
        <f t="shared" si="3"/>
        <v>0</v>
      </c>
      <c r="H7" s="5">
        <f t="shared" ref="H7:H38" si="6">IF(F7=TRUE,(((L7-L6)/(K7-K6))*(C7-K6))+L6,0)</f>
        <v>0</v>
      </c>
      <c r="I7" s="5">
        <f t="shared" si="5"/>
        <v>0</v>
      </c>
      <c r="J7" s="5">
        <f t="shared" ref="J7:J38" si="7">IF(G7=TRUE,(((N7-N6)/(K7-K6))*(D7-K6))+N6,0)</f>
        <v>0</v>
      </c>
      <c r="K7">
        <v>200</v>
      </c>
      <c r="L7" s="39">
        <v>48237</v>
      </c>
      <c r="M7" s="14">
        <v>50</v>
      </c>
      <c r="N7" s="39">
        <v>28942</v>
      </c>
      <c r="O7" s="14">
        <v>50</v>
      </c>
      <c r="P7" s="9"/>
    </row>
    <row r="8" spans="2:16" ht="17.399999999999999" x14ac:dyDescent="0.3">
      <c r="C8" s="5">
        <f t="shared" si="0"/>
        <v>300</v>
      </c>
      <c r="D8" s="5">
        <f t="shared" si="1"/>
        <v>300</v>
      </c>
      <c r="E8" s="5">
        <f t="shared" si="4"/>
        <v>70411</v>
      </c>
      <c r="F8" t="b">
        <f t="shared" si="2"/>
        <v>0</v>
      </c>
      <c r="G8" t="b">
        <f t="shared" si="3"/>
        <v>0</v>
      </c>
      <c r="H8" s="5">
        <f t="shared" si="6"/>
        <v>0</v>
      </c>
      <c r="I8" s="5">
        <f t="shared" si="5"/>
        <v>42247</v>
      </c>
      <c r="J8" s="5">
        <f t="shared" si="7"/>
        <v>0</v>
      </c>
      <c r="K8">
        <v>300</v>
      </c>
      <c r="L8" s="39">
        <v>70411</v>
      </c>
      <c r="M8" s="14">
        <v>50</v>
      </c>
      <c r="N8" s="39">
        <v>42247</v>
      </c>
      <c r="O8" s="14">
        <v>50</v>
      </c>
      <c r="P8" s="9"/>
    </row>
    <row r="9" spans="2:16" ht="17.399999999999999" x14ac:dyDescent="0.3">
      <c r="C9" s="5">
        <f t="shared" si="0"/>
        <v>300</v>
      </c>
      <c r="D9" s="5">
        <f t="shared" si="1"/>
        <v>300</v>
      </c>
      <c r="E9" s="5">
        <f t="shared" si="4"/>
        <v>0</v>
      </c>
      <c r="F9" t="b">
        <f t="shared" si="2"/>
        <v>0</v>
      </c>
      <c r="G9" t="b">
        <f t="shared" si="3"/>
        <v>0</v>
      </c>
      <c r="H9" s="5">
        <f t="shared" si="6"/>
        <v>0</v>
      </c>
      <c r="I9" s="5">
        <f t="shared" si="5"/>
        <v>0</v>
      </c>
      <c r="J9" s="5">
        <f t="shared" si="7"/>
        <v>0</v>
      </c>
      <c r="K9">
        <v>400</v>
      </c>
      <c r="L9" s="39">
        <v>91290</v>
      </c>
      <c r="M9" s="14">
        <v>50</v>
      </c>
      <c r="N9" s="39">
        <v>54774</v>
      </c>
      <c r="O9" s="14">
        <v>50</v>
      </c>
      <c r="P9" s="9"/>
    </row>
    <row r="10" spans="2:16" ht="17.399999999999999" x14ac:dyDescent="0.3">
      <c r="C10" s="5">
        <f t="shared" si="0"/>
        <v>300</v>
      </c>
      <c r="D10" s="5">
        <f t="shared" si="1"/>
        <v>300</v>
      </c>
      <c r="E10" s="5">
        <f t="shared" si="4"/>
        <v>0</v>
      </c>
      <c r="F10" t="b">
        <f t="shared" si="2"/>
        <v>0</v>
      </c>
      <c r="G10" t="b">
        <f t="shared" si="3"/>
        <v>0</v>
      </c>
      <c r="H10" s="5">
        <f t="shared" si="6"/>
        <v>0</v>
      </c>
      <c r="I10" s="5">
        <f t="shared" si="5"/>
        <v>0</v>
      </c>
      <c r="J10" s="5">
        <f t="shared" si="7"/>
        <v>0</v>
      </c>
      <c r="K10">
        <v>500</v>
      </c>
      <c r="L10" s="39">
        <v>110872</v>
      </c>
      <c r="M10" s="14">
        <v>50</v>
      </c>
      <c r="N10" s="39">
        <v>66523</v>
      </c>
      <c r="O10" s="14">
        <v>50</v>
      </c>
      <c r="P10" s="9"/>
    </row>
    <row r="11" spans="2:16" ht="17.399999999999999" x14ac:dyDescent="0.3">
      <c r="C11" s="5">
        <f t="shared" si="0"/>
        <v>300</v>
      </c>
      <c r="D11" s="5">
        <f t="shared" si="1"/>
        <v>300</v>
      </c>
      <c r="E11" s="5">
        <f t="shared" si="4"/>
        <v>0</v>
      </c>
      <c r="F11" t="b">
        <f t="shared" si="2"/>
        <v>0</v>
      </c>
      <c r="G11" t="b">
        <f t="shared" si="3"/>
        <v>0</v>
      </c>
      <c r="H11" s="5">
        <f t="shared" si="6"/>
        <v>0</v>
      </c>
      <c r="I11" s="5">
        <f t="shared" si="5"/>
        <v>0</v>
      </c>
      <c r="J11" s="5">
        <f t="shared" si="7"/>
        <v>0</v>
      </c>
      <c r="K11">
        <v>600</v>
      </c>
      <c r="L11" s="39">
        <v>129159</v>
      </c>
      <c r="M11" s="14">
        <v>50</v>
      </c>
      <c r="N11" s="39">
        <v>77495</v>
      </c>
      <c r="O11" s="14">
        <v>50</v>
      </c>
      <c r="P11" s="9"/>
    </row>
    <row r="12" spans="2:16" ht="17.399999999999999" x14ac:dyDescent="0.3">
      <c r="C12" s="5">
        <f t="shared" si="0"/>
        <v>300</v>
      </c>
      <c r="D12" s="5">
        <f t="shared" si="1"/>
        <v>300</v>
      </c>
      <c r="E12" s="5">
        <f t="shared" si="4"/>
        <v>0</v>
      </c>
      <c r="F12" t="b">
        <f t="shared" si="2"/>
        <v>0</v>
      </c>
      <c r="G12" t="b">
        <f t="shared" si="3"/>
        <v>0</v>
      </c>
      <c r="H12" s="5">
        <f t="shared" si="6"/>
        <v>0</v>
      </c>
      <c r="I12" s="5">
        <f t="shared" si="5"/>
        <v>0</v>
      </c>
      <c r="J12" s="5">
        <f t="shared" si="7"/>
        <v>0</v>
      </c>
      <c r="K12">
        <v>700</v>
      </c>
      <c r="L12" s="39">
        <v>146150</v>
      </c>
      <c r="M12" s="14">
        <v>50</v>
      </c>
      <c r="N12" s="39">
        <v>87690</v>
      </c>
      <c r="O12" s="14">
        <v>50</v>
      </c>
      <c r="P12" s="9"/>
    </row>
    <row r="13" spans="2:16" ht="17.399999999999999" x14ac:dyDescent="0.3">
      <c r="C13" s="5">
        <f t="shared" si="0"/>
        <v>300</v>
      </c>
      <c r="D13" s="5">
        <f t="shared" si="1"/>
        <v>300</v>
      </c>
      <c r="E13" s="5">
        <f t="shared" si="4"/>
        <v>0</v>
      </c>
      <c r="F13" t="b">
        <f t="shared" si="2"/>
        <v>0</v>
      </c>
      <c r="G13" t="b">
        <f t="shared" si="3"/>
        <v>0</v>
      </c>
      <c r="H13" s="5">
        <f t="shared" si="6"/>
        <v>0</v>
      </c>
      <c r="I13" s="5">
        <f t="shared" si="5"/>
        <v>0</v>
      </c>
      <c r="J13" s="5">
        <f t="shared" si="7"/>
        <v>0</v>
      </c>
      <c r="K13">
        <v>800</v>
      </c>
      <c r="L13" s="39">
        <v>161845</v>
      </c>
      <c r="M13" s="14">
        <v>50</v>
      </c>
      <c r="N13" s="39">
        <v>97107</v>
      </c>
      <c r="O13" s="14">
        <v>50</v>
      </c>
      <c r="P13" s="9"/>
    </row>
    <row r="14" spans="2:16" ht="17.399999999999999" x14ac:dyDescent="0.3">
      <c r="C14" s="5">
        <f t="shared" si="0"/>
        <v>300</v>
      </c>
      <c r="D14" s="5">
        <f t="shared" si="1"/>
        <v>300</v>
      </c>
      <c r="E14" s="5">
        <f t="shared" si="4"/>
        <v>0</v>
      </c>
      <c r="F14" t="b">
        <f t="shared" si="2"/>
        <v>0</v>
      </c>
      <c r="G14" t="b">
        <f t="shared" si="3"/>
        <v>0</v>
      </c>
      <c r="H14" s="5">
        <f t="shared" si="6"/>
        <v>0</v>
      </c>
      <c r="I14" s="5">
        <f t="shared" si="5"/>
        <v>0</v>
      </c>
      <c r="J14" s="5">
        <f t="shared" si="7"/>
        <v>0</v>
      </c>
      <c r="K14">
        <v>900</v>
      </c>
      <c r="L14" s="39">
        <v>176244</v>
      </c>
      <c r="M14" s="14">
        <v>50</v>
      </c>
      <c r="N14" s="39">
        <v>105746</v>
      </c>
      <c r="O14" s="14">
        <v>50</v>
      </c>
      <c r="P14" s="9"/>
    </row>
    <row r="15" spans="2:16" ht="17.399999999999999" x14ac:dyDescent="0.3">
      <c r="C15" s="5">
        <f t="shared" si="0"/>
        <v>300</v>
      </c>
      <c r="D15" s="5">
        <f t="shared" si="1"/>
        <v>300</v>
      </c>
      <c r="E15" s="5">
        <f t="shared" si="4"/>
        <v>0</v>
      </c>
      <c r="F15" t="b">
        <f t="shared" si="2"/>
        <v>0</v>
      </c>
      <c r="G15" t="b">
        <f t="shared" si="3"/>
        <v>0</v>
      </c>
      <c r="H15" s="5">
        <f t="shared" si="6"/>
        <v>0</v>
      </c>
      <c r="I15" s="5">
        <f t="shared" si="5"/>
        <v>0</v>
      </c>
      <c r="J15" s="5">
        <f t="shared" si="7"/>
        <v>0</v>
      </c>
      <c r="K15">
        <v>1000</v>
      </c>
      <c r="L15" s="39">
        <v>189347</v>
      </c>
      <c r="M15" s="14">
        <v>50</v>
      </c>
      <c r="N15" s="39">
        <v>113608</v>
      </c>
      <c r="O15" s="14">
        <v>50</v>
      </c>
      <c r="P15" s="9"/>
    </row>
    <row r="16" spans="2:16" ht="17.399999999999999" x14ac:dyDescent="0.3">
      <c r="C16" s="5">
        <f t="shared" si="0"/>
        <v>300</v>
      </c>
      <c r="D16" s="5">
        <f t="shared" si="1"/>
        <v>300</v>
      </c>
      <c r="E16" s="5">
        <f t="shared" si="4"/>
        <v>0</v>
      </c>
      <c r="F16" t="b">
        <f t="shared" si="2"/>
        <v>0</v>
      </c>
      <c r="G16" t="b">
        <f t="shared" si="3"/>
        <v>0</v>
      </c>
      <c r="H16" s="5">
        <f t="shared" si="6"/>
        <v>0</v>
      </c>
      <c r="I16" s="5">
        <f t="shared" si="5"/>
        <v>0</v>
      </c>
      <c r="J16" s="5">
        <f t="shared" si="7"/>
        <v>0</v>
      </c>
      <c r="K16">
        <v>1100</v>
      </c>
      <c r="L16" s="39">
        <v>205114</v>
      </c>
      <c r="M16" s="14">
        <v>50</v>
      </c>
      <c r="N16" s="39">
        <v>123068</v>
      </c>
      <c r="O16" s="14">
        <v>50</v>
      </c>
      <c r="P16" s="9"/>
    </row>
    <row r="17" spans="3:16" ht="17.399999999999999" x14ac:dyDescent="0.3">
      <c r="C17" s="5">
        <f t="shared" si="0"/>
        <v>300</v>
      </c>
      <c r="D17" s="5">
        <f t="shared" si="1"/>
        <v>300</v>
      </c>
      <c r="E17" s="5">
        <f t="shared" si="4"/>
        <v>0</v>
      </c>
      <c r="F17" t="b">
        <f t="shared" si="2"/>
        <v>0</v>
      </c>
      <c r="G17" t="b">
        <f t="shared" si="3"/>
        <v>0</v>
      </c>
      <c r="H17" s="5">
        <f t="shared" si="6"/>
        <v>0</v>
      </c>
      <c r="I17" s="5">
        <f t="shared" si="5"/>
        <v>0</v>
      </c>
      <c r="J17" s="5">
        <f t="shared" si="7"/>
        <v>0</v>
      </c>
      <c r="K17">
        <v>1200</v>
      </c>
      <c r="L17" s="39">
        <v>220305</v>
      </c>
      <c r="M17" s="14">
        <v>50</v>
      </c>
      <c r="N17" s="39">
        <v>132183</v>
      </c>
      <c r="O17" s="14">
        <v>50</v>
      </c>
      <c r="P17" s="9"/>
    </row>
    <row r="18" spans="3:16" ht="17.399999999999999" x14ac:dyDescent="0.3">
      <c r="C18" s="5">
        <f t="shared" si="0"/>
        <v>300</v>
      </c>
      <c r="D18" s="5">
        <f t="shared" si="1"/>
        <v>300</v>
      </c>
      <c r="E18" s="5">
        <f t="shared" si="4"/>
        <v>0</v>
      </c>
      <c r="F18" t="b">
        <f t="shared" si="2"/>
        <v>0</v>
      </c>
      <c r="G18" t="b">
        <f t="shared" si="3"/>
        <v>0</v>
      </c>
      <c r="H18" s="5">
        <f t="shared" si="6"/>
        <v>0</v>
      </c>
      <c r="I18" s="5">
        <f t="shared" si="5"/>
        <v>0</v>
      </c>
      <c r="J18" s="5">
        <f t="shared" si="7"/>
        <v>0</v>
      </c>
      <c r="K18">
        <v>1300</v>
      </c>
      <c r="L18" s="39">
        <v>235856</v>
      </c>
      <c r="M18" s="14">
        <v>50</v>
      </c>
      <c r="N18" s="39">
        <v>141513</v>
      </c>
      <c r="O18" s="14">
        <v>50</v>
      </c>
      <c r="P18" s="9"/>
    </row>
    <row r="19" spans="3:16" ht="17.399999999999999" x14ac:dyDescent="0.3">
      <c r="C19" s="5">
        <f t="shared" si="0"/>
        <v>300</v>
      </c>
      <c r="D19" s="5">
        <f t="shared" si="1"/>
        <v>300</v>
      </c>
      <c r="E19" s="5">
        <f t="shared" si="4"/>
        <v>0</v>
      </c>
      <c r="F19" t="b">
        <f t="shared" si="2"/>
        <v>0</v>
      </c>
      <c r="G19" t="b">
        <f t="shared" si="3"/>
        <v>0</v>
      </c>
      <c r="H19" s="5">
        <f t="shared" si="6"/>
        <v>0</v>
      </c>
      <c r="I19" s="5">
        <f t="shared" si="5"/>
        <v>0</v>
      </c>
      <c r="J19" s="5">
        <f t="shared" si="7"/>
        <v>0</v>
      </c>
      <c r="K19">
        <v>1400</v>
      </c>
      <c r="L19" s="39">
        <v>249967</v>
      </c>
      <c r="M19" s="14">
        <v>50</v>
      </c>
      <c r="N19" s="39">
        <v>149980</v>
      </c>
      <c r="O19" s="14">
        <v>50</v>
      </c>
      <c r="P19" s="9"/>
    </row>
    <row r="20" spans="3:16" ht="17.399999999999999" x14ac:dyDescent="0.3">
      <c r="C20" s="5">
        <f t="shared" si="0"/>
        <v>300</v>
      </c>
      <c r="D20" s="5">
        <f t="shared" si="1"/>
        <v>300</v>
      </c>
      <c r="E20" s="5">
        <f t="shared" si="4"/>
        <v>0</v>
      </c>
      <c r="F20" t="b">
        <f t="shared" si="2"/>
        <v>0</v>
      </c>
      <c r="G20" t="b">
        <f t="shared" si="3"/>
        <v>0</v>
      </c>
      <c r="H20" s="5">
        <f t="shared" si="6"/>
        <v>0</v>
      </c>
      <c r="I20" s="5">
        <f t="shared" si="5"/>
        <v>0</v>
      </c>
      <c r="J20" s="5">
        <f t="shared" si="7"/>
        <v>0</v>
      </c>
      <c r="K20">
        <v>1500</v>
      </c>
      <c r="L20" s="39">
        <v>263502</v>
      </c>
      <c r="M20" s="14">
        <v>50</v>
      </c>
      <c r="N20" s="39">
        <v>158101</v>
      </c>
      <c r="O20" s="14">
        <v>50</v>
      </c>
      <c r="P20" s="9"/>
    </row>
    <row r="21" spans="3:16" ht="17.399999999999999" x14ac:dyDescent="0.3">
      <c r="C21" s="5">
        <f t="shared" si="0"/>
        <v>300</v>
      </c>
      <c r="D21" s="5">
        <f t="shared" si="1"/>
        <v>300</v>
      </c>
      <c r="E21" s="5">
        <f t="shared" si="4"/>
        <v>0</v>
      </c>
      <c r="F21" t="b">
        <f t="shared" si="2"/>
        <v>0</v>
      </c>
      <c r="G21" t="b">
        <f t="shared" si="3"/>
        <v>0</v>
      </c>
      <c r="H21" s="5">
        <f t="shared" si="6"/>
        <v>0</v>
      </c>
      <c r="I21" s="5">
        <f t="shared" si="5"/>
        <v>0</v>
      </c>
      <c r="J21" s="5">
        <f t="shared" si="7"/>
        <v>0</v>
      </c>
      <c r="K21">
        <v>1600</v>
      </c>
      <c r="L21" s="39">
        <v>277037</v>
      </c>
      <c r="M21" s="14">
        <v>50</v>
      </c>
      <c r="N21" s="39">
        <v>166222</v>
      </c>
      <c r="O21" s="14">
        <v>50</v>
      </c>
      <c r="P21" s="9"/>
    </row>
    <row r="22" spans="3:16" ht="17.399999999999999" x14ac:dyDescent="0.3">
      <c r="C22" s="5">
        <f t="shared" si="0"/>
        <v>300</v>
      </c>
      <c r="D22" s="5">
        <f t="shared" si="1"/>
        <v>300</v>
      </c>
      <c r="E22" s="5">
        <f t="shared" si="4"/>
        <v>0</v>
      </c>
      <c r="F22" t="b">
        <f t="shared" si="2"/>
        <v>0</v>
      </c>
      <c r="G22" t="b">
        <f t="shared" si="3"/>
        <v>0</v>
      </c>
      <c r="H22" s="5">
        <f t="shared" si="6"/>
        <v>0</v>
      </c>
      <c r="I22" s="5">
        <f t="shared" si="5"/>
        <v>0</v>
      </c>
      <c r="J22" s="5">
        <f t="shared" si="7"/>
        <v>0</v>
      </c>
      <c r="K22">
        <v>1700</v>
      </c>
      <c r="L22" s="39">
        <v>289456</v>
      </c>
      <c r="M22" s="14">
        <v>50</v>
      </c>
      <c r="N22" s="39">
        <v>173674</v>
      </c>
      <c r="O22" s="14">
        <v>50</v>
      </c>
      <c r="P22" s="9"/>
    </row>
    <row r="23" spans="3:16" ht="17.399999999999999" x14ac:dyDescent="0.3">
      <c r="C23" s="5">
        <f t="shared" si="0"/>
        <v>300</v>
      </c>
      <c r="D23" s="5">
        <f t="shared" si="1"/>
        <v>300</v>
      </c>
      <c r="E23" s="5">
        <f t="shared" si="4"/>
        <v>0</v>
      </c>
      <c r="F23" t="b">
        <f t="shared" si="2"/>
        <v>0</v>
      </c>
      <c r="G23" t="b">
        <f t="shared" si="3"/>
        <v>0</v>
      </c>
      <c r="H23" s="5">
        <f t="shared" si="6"/>
        <v>0</v>
      </c>
      <c r="I23" s="5">
        <f t="shared" si="5"/>
        <v>0</v>
      </c>
      <c r="J23" s="5">
        <f t="shared" si="7"/>
        <v>0</v>
      </c>
      <c r="K23">
        <v>1800</v>
      </c>
      <c r="L23" s="39">
        <v>301947</v>
      </c>
      <c r="M23" s="14">
        <v>50</v>
      </c>
      <c r="N23" s="39">
        <v>181168</v>
      </c>
      <c r="O23" s="14">
        <v>50</v>
      </c>
      <c r="P23" s="9"/>
    </row>
    <row r="24" spans="3:16" ht="17.399999999999999" x14ac:dyDescent="0.3">
      <c r="C24" s="5">
        <f t="shared" si="0"/>
        <v>300</v>
      </c>
      <c r="D24" s="5">
        <f t="shared" si="1"/>
        <v>300</v>
      </c>
      <c r="E24" s="5">
        <f t="shared" si="4"/>
        <v>0</v>
      </c>
      <c r="F24" t="b">
        <f t="shared" si="2"/>
        <v>0</v>
      </c>
      <c r="G24" t="b">
        <f t="shared" si="3"/>
        <v>0</v>
      </c>
      <c r="H24" s="5">
        <f t="shared" si="6"/>
        <v>0</v>
      </c>
      <c r="I24" s="5">
        <f t="shared" si="5"/>
        <v>0</v>
      </c>
      <c r="J24" s="5">
        <f t="shared" si="7"/>
        <v>0</v>
      </c>
      <c r="K24">
        <v>1900</v>
      </c>
      <c r="L24" s="39">
        <v>313250</v>
      </c>
      <c r="M24" s="14">
        <v>50</v>
      </c>
      <c r="N24" s="39">
        <v>187950</v>
      </c>
      <c r="O24" s="14">
        <v>50</v>
      </c>
      <c r="P24" s="9"/>
    </row>
    <row r="25" spans="3:16" ht="17.399999999999999" x14ac:dyDescent="0.3">
      <c r="C25" s="5">
        <f t="shared" si="0"/>
        <v>300</v>
      </c>
      <c r="D25" s="5">
        <f t="shared" si="1"/>
        <v>300</v>
      </c>
      <c r="E25" s="5">
        <f t="shared" si="4"/>
        <v>0</v>
      </c>
      <c r="F25" t="b">
        <f t="shared" si="2"/>
        <v>0</v>
      </c>
      <c r="G25" t="b">
        <f t="shared" si="3"/>
        <v>0</v>
      </c>
      <c r="H25" s="5">
        <f t="shared" si="6"/>
        <v>0</v>
      </c>
      <c r="I25" s="5">
        <f t="shared" si="5"/>
        <v>0</v>
      </c>
      <c r="J25" s="5">
        <f t="shared" si="7"/>
        <v>0</v>
      </c>
      <c r="K25">
        <v>2000</v>
      </c>
      <c r="L25" s="39">
        <v>323978</v>
      </c>
      <c r="M25" s="14">
        <v>50</v>
      </c>
      <c r="N25" s="39">
        <v>194387</v>
      </c>
      <c r="O25" s="14">
        <v>50</v>
      </c>
      <c r="P25" s="9"/>
    </row>
    <row r="26" spans="3:16" ht="17.399999999999999" x14ac:dyDescent="0.3">
      <c r="C26" s="5">
        <f t="shared" si="0"/>
        <v>300</v>
      </c>
      <c r="D26" s="5">
        <f t="shared" si="1"/>
        <v>300</v>
      </c>
      <c r="E26" s="5">
        <f t="shared" si="4"/>
        <v>0</v>
      </c>
      <c r="F26" t="b">
        <f t="shared" si="2"/>
        <v>0</v>
      </c>
      <c r="G26" t="b">
        <f t="shared" si="3"/>
        <v>0</v>
      </c>
      <c r="H26" s="5">
        <f t="shared" si="6"/>
        <v>0</v>
      </c>
      <c r="I26" s="5">
        <f t="shared" si="5"/>
        <v>0</v>
      </c>
      <c r="J26" s="5">
        <f t="shared" si="7"/>
        <v>0</v>
      </c>
      <c r="K26">
        <v>2200</v>
      </c>
      <c r="L26" s="39">
        <v>344496</v>
      </c>
      <c r="M26" s="14">
        <v>50</v>
      </c>
      <c r="N26" s="39">
        <v>206698</v>
      </c>
      <c r="O26" s="14">
        <v>50</v>
      </c>
      <c r="P26" s="9"/>
    </row>
    <row r="27" spans="3:16" ht="17.399999999999999" x14ac:dyDescent="0.3">
      <c r="C27" s="5">
        <f t="shared" si="0"/>
        <v>300</v>
      </c>
      <c r="D27" s="5">
        <f t="shared" si="1"/>
        <v>300</v>
      </c>
      <c r="E27" s="5">
        <f t="shared" si="4"/>
        <v>0</v>
      </c>
      <c r="F27" t="b">
        <f t="shared" si="2"/>
        <v>0</v>
      </c>
      <c r="G27" t="b">
        <f t="shared" si="3"/>
        <v>0</v>
      </c>
      <c r="H27" s="5">
        <f t="shared" si="6"/>
        <v>0</v>
      </c>
      <c r="I27" s="5">
        <f t="shared" si="5"/>
        <v>0</v>
      </c>
      <c r="J27" s="5">
        <f t="shared" si="7"/>
        <v>0</v>
      </c>
      <c r="K27">
        <v>2400</v>
      </c>
      <c r="L27" s="39">
        <v>362855</v>
      </c>
      <c r="M27" s="14">
        <v>50</v>
      </c>
      <c r="N27" s="39">
        <v>217713</v>
      </c>
      <c r="O27" s="14">
        <v>50</v>
      </c>
      <c r="P27" s="9"/>
    </row>
    <row r="28" spans="3:16" ht="17.399999999999999" x14ac:dyDescent="0.3">
      <c r="C28" s="5">
        <f t="shared" si="0"/>
        <v>300</v>
      </c>
      <c r="D28" s="5">
        <f t="shared" si="1"/>
        <v>300</v>
      </c>
      <c r="E28" s="5">
        <f t="shared" si="4"/>
        <v>0</v>
      </c>
      <c r="F28" t="b">
        <f t="shared" si="2"/>
        <v>0</v>
      </c>
      <c r="G28" t="b">
        <f t="shared" si="3"/>
        <v>0</v>
      </c>
      <c r="H28" s="5">
        <f t="shared" si="6"/>
        <v>0</v>
      </c>
      <c r="I28" s="5">
        <f t="shared" si="5"/>
        <v>0</v>
      </c>
      <c r="J28" s="5">
        <f t="shared" si="7"/>
        <v>0</v>
      </c>
      <c r="K28">
        <v>2600</v>
      </c>
      <c r="L28" s="39">
        <v>382797</v>
      </c>
      <c r="M28" s="14">
        <v>50</v>
      </c>
      <c r="N28" s="39">
        <v>229678</v>
      </c>
      <c r="O28" s="14">
        <v>50</v>
      </c>
      <c r="P28" s="9"/>
    </row>
    <row r="29" spans="3:16" ht="17.399999999999999" x14ac:dyDescent="0.3">
      <c r="C29" s="5">
        <f t="shared" si="0"/>
        <v>300</v>
      </c>
      <c r="D29" s="5">
        <f t="shared" si="1"/>
        <v>300</v>
      </c>
      <c r="E29" s="5">
        <f t="shared" si="4"/>
        <v>0</v>
      </c>
      <c r="F29" t="b">
        <f t="shared" si="2"/>
        <v>0</v>
      </c>
      <c r="G29" t="b">
        <f t="shared" si="3"/>
        <v>0</v>
      </c>
      <c r="H29" s="5">
        <f t="shared" si="6"/>
        <v>0</v>
      </c>
      <c r="I29" s="5">
        <f t="shared" si="5"/>
        <v>0</v>
      </c>
      <c r="J29" s="5">
        <f t="shared" si="7"/>
        <v>0</v>
      </c>
      <c r="K29">
        <v>2800</v>
      </c>
      <c r="L29" s="39">
        <v>405188</v>
      </c>
      <c r="M29" s="14">
        <v>50</v>
      </c>
      <c r="N29" s="39">
        <v>243113</v>
      </c>
      <c r="O29" s="14">
        <v>50</v>
      </c>
      <c r="P29" s="9"/>
    </row>
    <row r="30" spans="3:16" ht="17.399999999999999" x14ac:dyDescent="0.3">
      <c r="C30" s="5">
        <f t="shared" si="0"/>
        <v>300</v>
      </c>
      <c r="D30" s="5">
        <f t="shared" si="1"/>
        <v>300</v>
      </c>
      <c r="E30" s="5">
        <f t="shared" si="4"/>
        <v>0</v>
      </c>
      <c r="F30" t="b">
        <f t="shared" si="2"/>
        <v>0</v>
      </c>
      <c r="G30" t="b">
        <f t="shared" si="3"/>
        <v>0</v>
      </c>
      <c r="H30" s="5">
        <f t="shared" si="6"/>
        <v>0</v>
      </c>
      <c r="I30" s="5">
        <f t="shared" si="5"/>
        <v>0</v>
      </c>
      <c r="J30" s="5">
        <f t="shared" si="7"/>
        <v>0</v>
      </c>
      <c r="K30">
        <v>3000</v>
      </c>
      <c r="L30" s="39">
        <v>426570</v>
      </c>
      <c r="M30" s="14">
        <v>50</v>
      </c>
      <c r="N30" s="39">
        <v>255942</v>
      </c>
      <c r="O30" s="14">
        <v>50</v>
      </c>
      <c r="P30" s="9"/>
    </row>
    <row r="31" spans="3:16" ht="17.399999999999999" x14ac:dyDescent="0.3">
      <c r="C31" s="5">
        <f t="shared" si="0"/>
        <v>300</v>
      </c>
      <c r="D31" s="5">
        <f t="shared" si="1"/>
        <v>300</v>
      </c>
      <c r="E31" s="5">
        <f t="shared" si="4"/>
        <v>0</v>
      </c>
      <c r="F31" t="b">
        <f t="shared" si="2"/>
        <v>0</v>
      </c>
      <c r="G31" t="b">
        <f t="shared" si="3"/>
        <v>0</v>
      </c>
      <c r="H31" s="5">
        <f t="shared" si="6"/>
        <v>0</v>
      </c>
      <c r="I31" s="5">
        <f t="shared" si="5"/>
        <v>0</v>
      </c>
      <c r="J31" s="5">
        <f t="shared" si="7"/>
        <v>0</v>
      </c>
      <c r="K31">
        <v>3200</v>
      </c>
      <c r="L31" s="39">
        <v>446945</v>
      </c>
      <c r="M31" s="14">
        <v>50</v>
      </c>
      <c r="N31" s="39">
        <v>268167</v>
      </c>
      <c r="O31" s="14">
        <v>50</v>
      </c>
      <c r="P31" s="9"/>
    </row>
    <row r="32" spans="3:16" ht="17.399999999999999" x14ac:dyDescent="0.3">
      <c r="C32" s="5">
        <f t="shared" si="0"/>
        <v>300</v>
      </c>
      <c r="D32" s="5">
        <f t="shared" si="1"/>
        <v>300</v>
      </c>
      <c r="E32" s="5">
        <f t="shared" si="4"/>
        <v>0</v>
      </c>
      <c r="F32" t="b">
        <f t="shared" si="2"/>
        <v>0</v>
      </c>
      <c r="G32" t="b">
        <f t="shared" si="3"/>
        <v>0</v>
      </c>
      <c r="H32" s="5">
        <f t="shared" si="6"/>
        <v>0</v>
      </c>
      <c r="I32" s="5">
        <f t="shared" si="5"/>
        <v>0</v>
      </c>
      <c r="J32" s="5">
        <f t="shared" si="7"/>
        <v>0</v>
      </c>
      <c r="K32">
        <v>3400</v>
      </c>
      <c r="L32" s="39">
        <v>466312</v>
      </c>
      <c r="M32" s="14">
        <v>50</v>
      </c>
      <c r="N32" s="39">
        <v>279787</v>
      </c>
      <c r="O32" s="14">
        <v>50</v>
      </c>
      <c r="P32" s="9"/>
    </row>
    <row r="33" spans="3:16" ht="17.399999999999999" x14ac:dyDescent="0.3">
      <c r="C33" s="5">
        <f t="shared" si="0"/>
        <v>300</v>
      </c>
      <c r="D33" s="5">
        <f t="shared" si="1"/>
        <v>300</v>
      </c>
      <c r="E33" s="5">
        <f t="shared" si="4"/>
        <v>0</v>
      </c>
      <c r="F33" t="b">
        <f t="shared" si="2"/>
        <v>0</v>
      </c>
      <c r="G33" t="b">
        <f t="shared" si="3"/>
        <v>0</v>
      </c>
      <c r="H33" s="5">
        <f t="shared" si="6"/>
        <v>0</v>
      </c>
      <c r="I33" s="5">
        <f t="shared" si="5"/>
        <v>0</v>
      </c>
      <c r="J33" s="5">
        <f t="shared" si="7"/>
        <v>0</v>
      </c>
      <c r="K33">
        <v>3600</v>
      </c>
      <c r="L33" s="39">
        <v>484670</v>
      </c>
      <c r="M33" s="14">
        <v>50</v>
      </c>
      <c r="N33" s="39">
        <v>290802</v>
      </c>
      <c r="O33" s="14">
        <v>50</v>
      </c>
      <c r="P33" s="9"/>
    </row>
    <row r="34" spans="3:16" ht="17.399999999999999" x14ac:dyDescent="0.3">
      <c r="C34" s="5">
        <f t="shared" si="0"/>
        <v>300</v>
      </c>
      <c r="D34" s="5">
        <f t="shared" si="1"/>
        <v>300</v>
      </c>
      <c r="E34" s="5">
        <f t="shared" si="4"/>
        <v>0</v>
      </c>
      <c r="F34" t="b">
        <f t="shared" si="2"/>
        <v>0</v>
      </c>
      <c r="G34" t="b">
        <f t="shared" si="3"/>
        <v>0</v>
      </c>
      <c r="H34" s="5">
        <f t="shared" si="6"/>
        <v>0</v>
      </c>
      <c r="I34" s="5">
        <f t="shared" si="5"/>
        <v>0</v>
      </c>
      <c r="J34" s="5">
        <f t="shared" si="7"/>
        <v>0</v>
      </c>
      <c r="K34">
        <v>3800</v>
      </c>
      <c r="L34" s="39">
        <v>502021</v>
      </c>
      <c r="M34" s="14">
        <v>50</v>
      </c>
      <c r="N34" s="39">
        <v>301213</v>
      </c>
      <c r="O34" s="14">
        <v>50</v>
      </c>
      <c r="P34" s="9"/>
    </row>
    <row r="35" spans="3:16" ht="17.399999999999999" x14ac:dyDescent="0.3">
      <c r="C35" s="5">
        <f t="shared" si="0"/>
        <v>300</v>
      </c>
      <c r="D35" s="5">
        <f t="shared" si="1"/>
        <v>300</v>
      </c>
      <c r="E35" s="5">
        <f t="shared" si="4"/>
        <v>0</v>
      </c>
      <c r="F35" t="b">
        <f t="shared" si="2"/>
        <v>0</v>
      </c>
      <c r="G35" t="b">
        <f t="shared" si="3"/>
        <v>0</v>
      </c>
      <c r="H35" s="5">
        <f t="shared" si="6"/>
        <v>0</v>
      </c>
      <c r="I35" s="5">
        <f t="shared" si="5"/>
        <v>0</v>
      </c>
      <c r="J35" s="5">
        <f t="shared" si="7"/>
        <v>0</v>
      </c>
      <c r="K35">
        <v>4000</v>
      </c>
      <c r="L35" s="39">
        <v>518364</v>
      </c>
      <c r="M35" s="14">
        <v>50</v>
      </c>
      <c r="N35" s="39">
        <v>311018</v>
      </c>
      <c r="O35" s="14">
        <v>50</v>
      </c>
      <c r="P35" s="9"/>
    </row>
    <row r="36" spans="3:16" ht="17.399999999999999" x14ac:dyDescent="0.3">
      <c r="C36" s="5">
        <f t="shared" ref="C36:C57" si="8">C35</f>
        <v>300</v>
      </c>
      <c r="D36" s="5">
        <f t="shared" ref="D36:D57" si="9">D35</f>
        <v>300</v>
      </c>
      <c r="E36" s="5">
        <f t="shared" si="4"/>
        <v>0</v>
      </c>
      <c r="F36" t="b">
        <f t="shared" si="2"/>
        <v>0</v>
      </c>
      <c r="G36" t="b">
        <f t="shared" si="3"/>
        <v>0</v>
      </c>
      <c r="H36" s="5">
        <f t="shared" si="6"/>
        <v>0</v>
      </c>
      <c r="I36" s="5">
        <f t="shared" si="5"/>
        <v>0</v>
      </c>
      <c r="J36" s="5">
        <f t="shared" si="7"/>
        <v>0</v>
      </c>
      <c r="K36">
        <v>4200</v>
      </c>
      <c r="L36" s="39">
        <v>533699</v>
      </c>
      <c r="M36" s="14">
        <v>50</v>
      </c>
      <c r="N36" s="39">
        <v>320219</v>
      </c>
      <c r="O36" s="14">
        <v>50</v>
      </c>
      <c r="P36" s="9"/>
    </row>
    <row r="37" spans="3:16" ht="17.399999999999999" x14ac:dyDescent="0.3">
      <c r="C37" s="5">
        <f t="shared" si="8"/>
        <v>300</v>
      </c>
      <c r="D37" s="5">
        <f t="shared" si="9"/>
        <v>300</v>
      </c>
      <c r="E37" s="5">
        <f t="shared" si="4"/>
        <v>0</v>
      </c>
      <c r="F37" t="b">
        <f t="shared" ref="F37:F63" si="10">AND(C37&gt;K36,C37&lt;K37)</f>
        <v>0</v>
      </c>
      <c r="G37" t="b">
        <f t="shared" ref="G37:G63" si="11">AND(D37&gt;K36,D37&lt;K37)</f>
        <v>0</v>
      </c>
      <c r="H37" s="5">
        <f t="shared" si="6"/>
        <v>0</v>
      </c>
      <c r="I37" s="5">
        <f t="shared" si="5"/>
        <v>0</v>
      </c>
      <c r="J37" s="5">
        <f t="shared" si="7"/>
        <v>0</v>
      </c>
      <c r="K37">
        <v>4400</v>
      </c>
      <c r="L37" s="39">
        <v>548026</v>
      </c>
      <c r="M37" s="14">
        <v>50</v>
      </c>
      <c r="N37" s="39">
        <v>328816</v>
      </c>
      <c r="O37" s="14">
        <v>50</v>
      </c>
      <c r="P37" s="9"/>
    </row>
    <row r="38" spans="3:16" ht="17.399999999999999" x14ac:dyDescent="0.3">
      <c r="C38" s="5">
        <f t="shared" si="8"/>
        <v>300</v>
      </c>
      <c r="D38" s="5">
        <f t="shared" si="9"/>
        <v>300</v>
      </c>
      <c r="E38" s="5">
        <f t="shared" ref="E38:E63" si="12">IF(C38=K38,L38,0)</f>
        <v>0</v>
      </c>
      <c r="F38" t="b">
        <f t="shared" si="10"/>
        <v>0</v>
      </c>
      <c r="G38" t="b">
        <f t="shared" si="11"/>
        <v>0</v>
      </c>
      <c r="H38" s="5">
        <f t="shared" si="6"/>
        <v>0</v>
      </c>
      <c r="I38" s="5">
        <f t="shared" ref="I38:I63" si="13">IF(D38=K38,N38,0)</f>
        <v>0</v>
      </c>
      <c r="J38" s="5">
        <f t="shared" si="7"/>
        <v>0</v>
      </c>
      <c r="K38">
        <v>4600</v>
      </c>
      <c r="L38" s="39">
        <v>561345</v>
      </c>
      <c r="M38" s="14">
        <v>50</v>
      </c>
      <c r="N38" s="39">
        <v>336807</v>
      </c>
      <c r="O38" s="14">
        <v>50</v>
      </c>
      <c r="P38" s="9"/>
    </row>
    <row r="39" spans="3:16" ht="17.399999999999999" x14ac:dyDescent="0.3">
      <c r="C39" s="5">
        <f t="shared" si="8"/>
        <v>300</v>
      </c>
      <c r="D39" s="5">
        <f t="shared" si="9"/>
        <v>300</v>
      </c>
      <c r="E39" s="5">
        <f t="shared" si="12"/>
        <v>0</v>
      </c>
      <c r="F39" t="b">
        <f t="shared" si="10"/>
        <v>0</v>
      </c>
      <c r="G39" t="b">
        <f t="shared" si="11"/>
        <v>0</v>
      </c>
      <c r="H39" s="5">
        <f t="shared" ref="H39:H63" si="14">IF(F39=TRUE,(((L39-L38)/(K39-K38))*(C39-K38))+L38,0)</f>
        <v>0</v>
      </c>
      <c r="I39" s="5">
        <f t="shared" si="13"/>
        <v>0</v>
      </c>
      <c r="J39" s="5">
        <f t="shared" ref="J39:J63" si="15">IF(G39=TRUE,(((N39-N38)/(K39-K38))*(D39-K38))+N38,0)</f>
        <v>0</v>
      </c>
      <c r="K39">
        <v>4800</v>
      </c>
      <c r="L39" s="39">
        <v>573656</v>
      </c>
      <c r="M39" s="14">
        <v>50</v>
      </c>
      <c r="N39" s="39">
        <v>344194</v>
      </c>
      <c r="O39" s="14">
        <v>50</v>
      </c>
      <c r="P39" s="9"/>
    </row>
    <row r="40" spans="3:16" ht="17.399999999999999" x14ac:dyDescent="0.3">
      <c r="C40" s="5">
        <f t="shared" si="8"/>
        <v>300</v>
      </c>
      <c r="D40" s="5">
        <f t="shared" si="9"/>
        <v>300</v>
      </c>
      <c r="E40" s="5">
        <f t="shared" si="12"/>
        <v>0</v>
      </c>
      <c r="F40" t="b">
        <f t="shared" si="10"/>
        <v>0</v>
      </c>
      <c r="G40" t="b">
        <f t="shared" si="11"/>
        <v>0</v>
      </c>
      <c r="H40" s="5">
        <f t="shared" si="14"/>
        <v>0</v>
      </c>
      <c r="I40" s="5">
        <f t="shared" si="13"/>
        <v>0</v>
      </c>
      <c r="J40" s="5">
        <f t="shared" si="15"/>
        <v>0</v>
      </c>
      <c r="K40">
        <v>5000</v>
      </c>
      <c r="L40" s="39">
        <v>583160</v>
      </c>
      <c r="M40" s="14">
        <v>50</v>
      </c>
      <c r="N40" s="39">
        <v>349896</v>
      </c>
      <c r="O40" s="14">
        <v>50</v>
      </c>
      <c r="P40" s="9"/>
    </row>
    <row r="41" spans="3:16" ht="17.399999999999999" x14ac:dyDescent="0.3">
      <c r="C41" s="5">
        <f t="shared" si="8"/>
        <v>300</v>
      </c>
      <c r="D41" s="5">
        <f t="shared" si="9"/>
        <v>300</v>
      </c>
      <c r="E41" s="5">
        <f t="shared" si="12"/>
        <v>0</v>
      </c>
      <c r="F41" t="b">
        <f t="shared" si="10"/>
        <v>0</v>
      </c>
      <c r="G41" t="b">
        <f t="shared" si="11"/>
        <v>0</v>
      </c>
      <c r="H41" s="5">
        <f t="shared" si="14"/>
        <v>0</v>
      </c>
      <c r="I41" s="5">
        <f t="shared" si="13"/>
        <v>0</v>
      </c>
      <c r="J41" s="5">
        <f t="shared" si="15"/>
        <v>0</v>
      </c>
      <c r="K41">
        <v>6000</v>
      </c>
      <c r="L41" s="39">
        <v>665234</v>
      </c>
      <c r="M41" s="14">
        <v>50</v>
      </c>
      <c r="N41" s="39">
        <v>399140</v>
      </c>
      <c r="O41" s="14">
        <v>50</v>
      </c>
      <c r="P41" s="9"/>
    </row>
    <row r="42" spans="3:16" ht="17.399999999999999" x14ac:dyDescent="0.3">
      <c r="C42" s="5">
        <f t="shared" si="8"/>
        <v>300</v>
      </c>
      <c r="D42" s="5">
        <f t="shared" si="9"/>
        <v>300</v>
      </c>
      <c r="E42" s="5">
        <f t="shared" si="12"/>
        <v>0</v>
      </c>
      <c r="F42" t="b">
        <f t="shared" si="10"/>
        <v>0</v>
      </c>
      <c r="G42" t="b">
        <f t="shared" si="11"/>
        <v>0</v>
      </c>
      <c r="H42" s="5">
        <f t="shared" si="14"/>
        <v>0</v>
      </c>
      <c r="I42" s="5">
        <f t="shared" si="13"/>
        <v>0</v>
      </c>
      <c r="J42" s="5">
        <f t="shared" si="15"/>
        <v>0</v>
      </c>
      <c r="K42">
        <v>7000</v>
      </c>
      <c r="L42" s="39">
        <v>735789</v>
      </c>
      <c r="M42" s="14">
        <v>50</v>
      </c>
      <c r="N42" s="39">
        <v>441473</v>
      </c>
      <c r="O42" s="14">
        <v>50</v>
      </c>
      <c r="P42" s="9"/>
    </row>
    <row r="43" spans="3:16" ht="17.399999999999999" x14ac:dyDescent="0.3">
      <c r="C43" s="5">
        <f t="shared" si="8"/>
        <v>300</v>
      </c>
      <c r="D43" s="5">
        <f t="shared" si="9"/>
        <v>300</v>
      </c>
      <c r="E43" s="5">
        <f t="shared" si="12"/>
        <v>0</v>
      </c>
      <c r="F43" t="b">
        <f t="shared" si="10"/>
        <v>0</v>
      </c>
      <c r="G43" t="b">
        <f t="shared" si="11"/>
        <v>0</v>
      </c>
      <c r="H43" s="5">
        <f t="shared" si="14"/>
        <v>0</v>
      </c>
      <c r="I43" s="5">
        <f t="shared" si="13"/>
        <v>0</v>
      </c>
      <c r="J43" s="5">
        <f t="shared" si="15"/>
        <v>0</v>
      </c>
      <c r="K43">
        <v>8000</v>
      </c>
      <c r="L43" s="39">
        <v>803464</v>
      </c>
      <c r="M43" s="14">
        <v>50</v>
      </c>
      <c r="N43" s="39">
        <v>482079</v>
      </c>
      <c r="O43" s="14">
        <v>50</v>
      </c>
      <c r="P43" s="9"/>
    </row>
    <row r="44" spans="3:16" ht="17.399999999999999" x14ac:dyDescent="0.3">
      <c r="C44" s="5">
        <f t="shared" si="8"/>
        <v>300</v>
      </c>
      <c r="D44" s="5">
        <f t="shared" si="9"/>
        <v>300</v>
      </c>
      <c r="E44" s="5">
        <f t="shared" si="12"/>
        <v>0</v>
      </c>
      <c r="F44" t="b">
        <f t="shared" si="10"/>
        <v>0</v>
      </c>
      <c r="G44" t="b">
        <f t="shared" si="11"/>
        <v>0</v>
      </c>
      <c r="H44" s="5">
        <f t="shared" si="14"/>
        <v>0</v>
      </c>
      <c r="I44" s="5">
        <f t="shared" si="13"/>
        <v>0</v>
      </c>
      <c r="J44" s="5">
        <f t="shared" si="15"/>
        <v>0</v>
      </c>
      <c r="K44">
        <v>9000</v>
      </c>
      <c r="L44" s="39">
        <v>874739</v>
      </c>
      <c r="M44" s="14">
        <v>50</v>
      </c>
      <c r="N44" s="39">
        <v>524844</v>
      </c>
      <c r="O44" s="14">
        <v>50</v>
      </c>
      <c r="P44" s="9"/>
    </row>
    <row r="45" spans="3:16" ht="17.399999999999999" x14ac:dyDescent="0.3">
      <c r="C45" s="5">
        <f t="shared" si="8"/>
        <v>300</v>
      </c>
      <c r="D45" s="5">
        <f t="shared" si="9"/>
        <v>300</v>
      </c>
      <c r="E45" s="5">
        <f t="shared" si="12"/>
        <v>0</v>
      </c>
      <c r="F45" t="b">
        <f t="shared" si="10"/>
        <v>0</v>
      </c>
      <c r="G45" t="b">
        <f t="shared" si="11"/>
        <v>0</v>
      </c>
      <c r="H45" s="5">
        <f t="shared" si="14"/>
        <v>0</v>
      </c>
      <c r="I45" s="5">
        <f t="shared" si="13"/>
        <v>0</v>
      </c>
      <c r="J45" s="5">
        <f t="shared" si="15"/>
        <v>0</v>
      </c>
      <c r="K45">
        <v>10000</v>
      </c>
      <c r="L45" s="39">
        <v>939535</v>
      </c>
      <c r="M45" s="14">
        <v>50</v>
      </c>
      <c r="N45" s="39">
        <v>563721</v>
      </c>
      <c r="O45" s="14">
        <v>50</v>
      </c>
      <c r="P45" s="9"/>
    </row>
    <row r="46" spans="3:16" ht="17.399999999999999" x14ac:dyDescent="0.3">
      <c r="C46" s="5">
        <f t="shared" si="8"/>
        <v>300</v>
      </c>
      <c r="D46" s="5">
        <f t="shared" si="9"/>
        <v>300</v>
      </c>
      <c r="E46" s="5">
        <f t="shared" si="12"/>
        <v>0</v>
      </c>
      <c r="F46" t="b">
        <f t="shared" si="10"/>
        <v>0</v>
      </c>
      <c r="G46" t="b">
        <f t="shared" si="11"/>
        <v>0</v>
      </c>
      <c r="H46" s="5">
        <f t="shared" si="14"/>
        <v>0</v>
      </c>
      <c r="I46" s="5">
        <f t="shared" si="13"/>
        <v>0</v>
      </c>
      <c r="J46" s="5">
        <f t="shared" si="15"/>
        <v>0</v>
      </c>
      <c r="K46">
        <v>12500</v>
      </c>
      <c r="L46" s="39">
        <v>1088924</v>
      </c>
      <c r="M46" s="14">
        <v>50</v>
      </c>
      <c r="N46" s="39">
        <v>653355</v>
      </c>
      <c r="O46" s="14">
        <v>50</v>
      </c>
      <c r="P46" s="9"/>
    </row>
    <row r="47" spans="3:16" ht="17.399999999999999" x14ac:dyDescent="0.3">
      <c r="C47" s="5">
        <f t="shared" si="8"/>
        <v>300</v>
      </c>
      <c r="D47" s="5">
        <f t="shared" si="9"/>
        <v>300</v>
      </c>
      <c r="E47" s="5">
        <f t="shared" si="12"/>
        <v>0</v>
      </c>
      <c r="F47" t="b">
        <f t="shared" si="10"/>
        <v>0</v>
      </c>
      <c r="G47" t="b">
        <f t="shared" si="11"/>
        <v>0</v>
      </c>
      <c r="H47" s="5">
        <f t="shared" si="14"/>
        <v>0</v>
      </c>
      <c r="I47" s="5">
        <f t="shared" si="13"/>
        <v>0</v>
      </c>
      <c r="J47" s="5">
        <f t="shared" si="15"/>
        <v>0</v>
      </c>
      <c r="K47">
        <v>15000</v>
      </c>
      <c r="L47" s="39">
        <v>1225715</v>
      </c>
      <c r="M47" s="14">
        <v>50</v>
      </c>
      <c r="N47" s="39">
        <v>735429</v>
      </c>
      <c r="O47" s="14">
        <v>50</v>
      </c>
      <c r="P47" s="9"/>
    </row>
    <row r="48" spans="3:16" ht="17.399999999999999" x14ac:dyDescent="0.3">
      <c r="C48" s="5">
        <f t="shared" si="8"/>
        <v>300</v>
      </c>
      <c r="D48" s="5">
        <f t="shared" si="9"/>
        <v>300</v>
      </c>
      <c r="E48" s="5">
        <f t="shared" si="12"/>
        <v>0</v>
      </c>
      <c r="F48" t="b">
        <f t="shared" si="10"/>
        <v>0</v>
      </c>
      <c r="G48" t="b">
        <f t="shared" si="11"/>
        <v>0</v>
      </c>
      <c r="H48" s="5">
        <f t="shared" si="14"/>
        <v>0</v>
      </c>
      <c r="I48" s="5">
        <f t="shared" si="13"/>
        <v>0</v>
      </c>
      <c r="J48" s="5">
        <f t="shared" si="15"/>
        <v>0</v>
      </c>
      <c r="K48">
        <v>17500</v>
      </c>
      <c r="L48" s="39">
        <v>1335507</v>
      </c>
      <c r="M48" s="14">
        <v>50</v>
      </c>
      <c r="N48" s="39">
        <v>801304</v>
      </c>
      <c r="O48" s="14">
        <v>50</v>
      </c>
      <c r="P48" s="9"/>
    </row>
    <row r="49" spans="3:16" ht="17.399999999999999" x14ac:dyDescent="0.3">
      <c r="C49" s="5">
        <f t="shared" si="8"/>
        <v>300</v>
      </c>
      <c r="D49" s="5">
        <f t="shared" si="9"/>
        <v>300</v>
      </c>
      <c r="E49" s="5">
        <f t="shared" si="12"/>
        <v>0</v>
      </c>
      <c r="F49" t="b">
        <f t="shared" si="10"/>
        <v>0</v>
      </c>
      <c r="G49" t="b">
        <f t="shared" si="11"/>
        <v>0</v>
      </c>
      <c r="H49" s="5">
        <f t="shared" si="14"/>
        <v>0</v>
      </c>
      <c r="I49" s="5">
        <f t="shared" si="13"/>
        <v>0</v>
      </c>
      <c r="J49" s="5">
        <f t="shared" si="15"/>
        <v>0</v>
      </c>
      <c r="K49">
        <v>20000</v>
      </c>
      <c r="L49" s="39">
        <v>1439900</v>
      </c>
      <c r="M49" s="14">
        <v>50</v>
      </c>
      <c r="N49" s="39">
        <v>863940</v>
      </c>
      <c r="O49" s="14">
        <v>50</v>
      </c>
      <c r="P49" s="9"/>
    </row>
    <row r="50" spans="3:16" ht="17.399999999999999" x14ac:dyDescent="0.3">
      <c r="C50" s="5">
        <f t="shared" si="8"/>
        <v>300</v>
      </c>
      <c r="D50" s="5">
        <f t="shared" si="9"/>
        <v>300</v>
      </c>
      <c r="E50" s="5">
        <f t="shared" si="12"/>
        <v>0</v>
      </c>
      <c r="F50" t="b">
        <f t="shared" si="10"/>
        <v>0</v>
      </c>
      <c r="G50" t="b">
        <f t="shared" si="11"/>
        <v>0</v>
      </c>
      <c r="H50" s="5">
        <f t="shared" si="14"/>
        <v>0</v>
      </c>
      <c r="I50" s="5">
        <f t="shared" si="13"/>
        <v>0</v>
      </c>
      <c r="J50" s="5">
        <f t="shared" si="15"/>
        <v>0</v>
      </c>
      <c r="K50">
        <v>22500</v>
      </c>
      <c r="L50" s="39">
        <v>1522694</v>
      </c>
      <c r="M50" s="14">
        <v>50</v>
      </c>
      <c r="N50" s="39">
        <v>913617</v>
      </c>
      <c r="O50" s="14">
        <v>50</v>
      </c>
      <c r="P50" s="9"/>
    </row>
    <row r="51" spans="3:16" ht="17.399999999999999" x14ac:dyDescent="0.3">
      <c r="C51" s="5">
        <f t="shared" si="8"/>
        <v>300</v>
      </c>
      <c r="D51" s="5">
        <f t="shared" si="9"/>
        <v>300</v>
      </c>
      <c r="E51" s="5">
        <f t="shared" si="12"/>
        <v>0</v>
      </c>
      <c r="F51" t="b">
        <f t="shared" si="10"/>
        <v>0</v>
      </c>
      <c r="G51" t="b">
        <f t="shared" si="11"/>
        <v>0</v>
      </c>
      <c r="H51" s="5">
        <f t="shared" si="14"/>
        <v>0</v>
      </c>
      <c r="I51" s="5">
        <f t="shared" si="13"/>
        <v>0</v>
      </c>
      <c r="J51" s="5">
        <f t="shared" si="15"/>
        <v>0</v>
      </c>
      <c r="K51">
        <v>25000</v>
      </c>
      <c r="L51" s="39">
        <v>1610888</v>
      </c>
      <c r="M51" s="14">
        <v>50</v>
      </c>
      <c r="N51" s="39">
        <v>966533</v>
      </c>
      <c r="O51" s="14">
        <v>50</v>
      </c>
      <c r="P51" s="9"/>
    </row>
    <row r="52" spans="3:16" ht="17.399999999999999" x14ac:dyDescent="0.3">
      <c r="C52" s="5">
        <f t="shared" si="8"/>
        <v>300</v>
      </c>
      <c r="D52" s="5">
        <f t="shared" si="9"/>
        <v>300</v>
      </c>
      <c r="E52" s="5">
        <f t="shared" si="12"/>
        <v>0</v>
      </c>
      <c r="F52" t="b">
        <f t="shared" si="10"/>
        <v>0</v>
      </c>
      <c r="G52" t="b">
        <f t="shared" si="11"/>
        <v>0</v>
      </c>
      <c r="H52" s="5">
        <f t="shared" si="14"/>
        <v>0</v>
      </c>
      <c r="I52" s="5">
        <f t="shared" si="13"/>
        <v>0</v>
      </c>
      <c r="J52" s="5">
        <f t="shared" si="15"/>
        <v>0</v>
      </c>
      <c r="K52">
        <v>27500</v>
      </c>
      <c r="L52" s="39">
        <v>1663085</v>
      </c>
      <c r="M52" s="14">
        <v>50</v>
      </c>
      <c r="N52" s="39">
        <v>997851</v>
      </c>
      <c r="O52" s="14">
        <v>50</v>
      </c>
      <c r="P52" s="9"/>
    </row>
    <row r="53" spans="3:16" ht="17.399999999999999" x14ac:dyDescent="0.3">
      <c r="C53" s="5">
        <f t="shared" si="8"/>
        <v>300</v>
      </c>
      <c r="D53" s="5">
        <f t="shared" si="9"/>
        <v>300</v>
      </c>
      <c r="E53" s="5">
        <f t="shared" si="12"/>
        <v>0</v>
      </c>
      <c r="F53" t="b">
        <f t="shared" si="10"/>
        <v>0</v>
      </c>
      <c r="G53" t="b">
        <f t="shared" si="11"/>
        <v>0</v>
      </c>
      <c r="H53" s="5">
        <f t="shared" si="14"/>
        <v>0</v>
      </c>
      <c r="I53" s="5">
        <f t="shared" si="13"/>
        <v>0</v>
      </c>
      <c r="J53" s="5">
        <f t="shared" si="15"/>
        <v>0</v>
      </c>
      <c r="K53">
        <v>30000</v>
      </c>
      <c r="L53" s="39">
        <v>1738679</v>
      </c>
      <c r="M53" s="14">
        <v>50</v>
      </c>
      <c r="N53" s="39">
        <v>1043208</v>
      </c>
      <c r="O53" s="14">
        <v>50</v>
      </c>
      <c r="P53" s="9"/>
    </row>
    <row r="54" spans="3:16" ht="17.399999999999999" x14ac:dyDescent="0.3">
      <c r="C54" s="5">
        <f t="shared" si="8"/>
        <v>300</v>
      </c>
      <c r="D54" s="5">
        <f t="shared" si="9"/>
        <v>300</v>
      </c>
      <c r="E54" s="5">
        <f t="shared" si="12"/>
        <v>0</v>
      </c>
      <c r="F54" t="b">
        <f t="shared" si="10"/>
        <v>0</v>
      </c>
      <c r="G54" t="b">
        <f t="shared" si="11"/>
        <v>0</v>
      </c>
      <c r="H54" s="5">
        <f t="shared" si="14"/>
        <v>0</v>
      </c>
      <c r="I54" s="5">
        <f t="shared" si="13"/>
        <v>0</v>
      </c>
      <c r="J54" s="5">
        <f t="shared" si="15"/>
        <v>0</v>
      </c>
      <c r="K54">
        <v>35000</v>
      </c>
      <c r="L54" s="39">
        <v>1902468</v>
      </c>
      <c r="M54" s="14">
        <v>50</v>
      </c>
      <c r="N54" s="39">
        <v>1141481</v>
      </c>
      <c r="O54" s="14">
        <v>50</v>
      </c>
      <c r="P54" s="9"/>
    </row>
    <row r="55" spans="3:16" ht="17.399999999999999" x14ac:dyDescent="0.3">
      <c r="C55" s="5">
        <f t="shared" si="8"/>
        <v>300</v>
      </c>
      <c r="D55" s="5">
        <f t="shared" si="9"/>
        <v>300</v>
      </c>
      <c r="E55" s="5">
        <f t="shared" si="12"/>
        <v>0</v>
      </c>
      <c r="F55" t="b">
        <f t="shared" si="10"/>
        <v>0</v>
      </c>
      <c r="G55" t="b">
        <f t="shared" si="11"/>
        <v>0</v>
      </c>
      <c r="H55" s="5">
        <f t="shared" si="14"/>
        <v>0</v>
      </c>
      <c r="I55" s="5">
        <f t="shared" si="13"/>
        <v>0</v>
      </c>
      <c r="J55" s="5">
        <f t="shared" si="15"/>
        <v>0</v>
      </c>
      <c r="K55">
        <v>40000</v>
      </c>
      <c r="L55" s="39">
        <v>2030259</v>
      </c>
      <c r="M55" s="14">
        <v>50</v>
      </c>
      <c r="N55" s="39">
        <v>1218155</v>
      </c>
      <c r="O55" s="14">
        <v>50</v>
      </c>
      <c r="P55" s="9"/>
    </row>
    <row r="56" spans="3:16" ht="17.399999999999999" x14ac:dyDescent="0.3">
      <c r="C56" s="5">
        <f t="shared" si="8"/>
        <v>300</v>
      </c>
      <c r="D56" s="5">
        <f t="shared" si="9"/>
        <v>300</v>
      </c>
      <c r="E56" s="5">
        <f t="shared" si="12"/>
        <v>0</v>
      </c>
      <c r="F56" t="b">
        <f t="shared" si="10"/>
        <v>0</v>
      </c>
      <c r="G56" t="b">
        <f t="shared" si="11"/>
        <v>0</v>
      </c>
      <c r="H56" s="5">
        <f t="shared" si="14"/>
        <v>0</v>
      </c>
      <c r="I56" s="5">
        <f t="shared" si="13"/>
        <v>0</v>
      </c>
      <c r="J56" s="5">
        <f t="shared" si="15"/>
        <v>0</v>
      </c>
      <c r="K56">
        <v>45000</v>
      </c>
      <c r="L56" s="39">
        <v>2154450</v>
      </c>
      <c r="M56" s="14">
        <v>50</v>
      </c>
      <c r="N56" s="39">
        <v>1292670</v>
      </c>
      <c r="O56" s="14">
        <v>50</v>
      </c>
      <c r="P56" s="9"/>
    </row>
    <row r="57" spans="3:16" ht="17.399999999999999" x14ac:dyDescent="0.3">
      <c r="C57" s="5">
        <f t="shared" si="8"/>
        <v>300</v>
      </c>
      <c r="D57" s="5">
        <f t="shared" si="9"/>
        <v>300</v>
      </c>
      <c r="E57" s="5">
        <f t="shared" si="12"/>
        <v>0</v>
      </c>
      <c r="F57" t="b">
        <f t="shared" si="10"/>
        <v>0</v>
      </c>
      <c r="G57" t="b">
        <f t="shared" si="11"/>
        <v>0</v>
      </c>
      <c r="H57" s="5">
        <f t="shared" si="14"/>
        <v>0</v>
      </c>
      <c r="I57" s="5">
        <f t="shared" si="13"/>
        <v>0</v>
      </c>
      <c r="J57" s="5">
        <f t="shared" si="15"/>
        <v>0</v>
      </c>
      <c r="K57">
        <v>50000</v>
      </c>
      <c r="L57" s="39">
        <v>2267843</v>
      </c>
      <c r="M57" s="14">
        <v>50</v>
      </c>
      <c r="N57" s="39">
        <v>1360706</v>
      </c>
      <c r="O57" s="14">
        <v>50</v>
      </c>
      <c r="P57" s="9"/>
    </row>
    <row r="58" spans="3:16" ht="17.399999999999999" x14ac:dyDescent="0.3">
      <c r="C58" s="5">
        <f>C55</f>
        <v>300</v>
      </c>
      <c r="D58" s="5">
        <f>D55</f>
        <v>300</v>
      </c>
      <c r="E58" s="5">
        <f t="shared" si="12"/>
        <v>0</v>
      </c>
      <c r="F58" t="b">
        <f t="shared" si="10"/>
        <v>0</v>
      </c>
      <c r="G58" t="b">
        <f t="shared" si="11"/>
        <v>0</v>
      </c>
      <c r="H58" s="5">
        <f t="shared" si="14"/>
        <v>0</v>
      </c>
      <c r="I58" s="5">
        <f t="shared" si="13"/>
        <v>0</v>
      </c>
      <c r="J58" s="5">
        <f t="shared" si="15"/>
        <v>0</v>
      </c>
      <c r="K58">
        <v>55000</v>
      </c>
      <c r="L58" s="39">
        <v>2375835</v>
      </c>
      <c r="M58" s="14">
        <v>50</v>
      </c>
      <c r="N58" s="39">
        <v>1425501</v>
      </c>
      <c r="O58" s="14">
        <v>50</v>
      </c>
      <c r="P58" s="9"/>
    </row>
    <row r="59" spans="3:16" ht="17.399999999999999" x14ac:dyDescent="0.3">
      <c r="C59" s="5">
        <f>C57</f>
        <v>300</v>
      </c>
      <c r="D59" s="5">
        <f>D57</f>
        <v>300</v>
      </c>
      <c r="E59" s="5">
        <f t="shared" si="12"/>
        <v>0</v>
      </c>
      <c r="F59" t="b">
        <f t="shared" si="10"/>
        <v>0</v>
      </c>
      <c r="G59" t="b">
        <f t="shared" si="11"/>
        <v>0</v>
      </c>
      <c r="H59" s="5">
        <f t="shared" si="14"/>
        <v>0</v>
      </c>
      <c r="I59" s="5">
        <f t="shared" si="13"/>
        <v>0</v>
      </c>
      <c r="J59" s="5">
        <f t="shared" si="15"/>
        <v>0</v>
      </c>
      <c r="K59">
        <v>60000</v>
      </c>
      <c r="L59" s="39">
        <v>2483828</v>
      </c>
      <c r="M59" s="14">
        <v>50</v>
      </c>
      <c r="N59" s="39">
        <v>1490297</v>
      </c>
      <c r="O59" s="14">
        <v>50</v>
      </c>
      <c r="P59" s="9"/>
    </row>
    <row r="60" spans="3:16" ht="17.399999999999999" x14ac:dyDescent="0.3">
      <c r="C60" s="5">
        <f t="shared" ref="C60:D63" si="16">C59</f>
        <v>300</v>
      </c>
      <c r="D60" s="5">
        <f t="shared" si="16"/>
        <v>300</v>
      </c>
      <c r="E60" s="5">
        <f t="shared" si="12"/>
        <v>0</v>
      </c>
      <c r="F60" t="b">
        <f t="shared" si="10"/>
        <v>0</v>
      </c>
      <c r="G60" t="b">
        <f t="shared" si="11"/>
        <v>0</v>
      </c>
      <c r="H60" s="5">
        <f t="shared" si="14"/>
        <v>0</v>
      </c>
      <c r="I60" s="5">
        <f t="shared" si="13"/>
        <v>0</v>
      </c>
      <c r="J60" s="5">
        <f t="shared" si="15"/>
        <v>0</v>
      </c>
      <c r="K60">
        <v>70000</v>
      </c>
      <c r="L60" s="39">
        <v>2696213</v>
      </c>
      <c r="M60" s="14">
        <v>50</v>
      </c>
      <c r="N60" s="39">
        <v>1617728</v>
      </c>
      <c r="O60" s="14">
        <v>50</v>
      </c>
      <c r="P60" s="9"/>
    </row>
    <row r="61" spans="3:16" ht="17.399999999999999" x14ac:dyDescent="0.3">
      <c r="C61" s="5">
        <f t="shared" si="16"/>
        <v>300</v>
      </c>
      <c r="D61" s="5">
        <f t="shared" si="16"/>
        <v>300</v>
      </c>
      <c r="E61" s="5">
        <f t="shared" si="12"/>
        <v>0</v>
      </c>
      <c r="F61" t="b">
        <f t="shared" si="10"/>
        <v>0</v>
      </c>
      <c r="G61" t="b">
        <f t="shared" si="11"/>
        <v>0</v>
      </c>
      <c r="H61" s="5">
        <f t="shared" si="14"/>
        <v>0</v>
      </c>
      <c r="I61" s="5">
        <f t="shared" si="13"/>
        <v>0</v>
      </c>
      <c r="J61" s="5">
        <f t="shared" si="15"/>
        <v>0</v>
      </c>
      <c r="K61">
        <v>80000</v>
      </c>
      <c r="L61" s="39">
        <v>2879800</v>
      </c>
      <c r="M61" s="14">
        <v>50</v>
      </c>
      <c r="N61" s="39">
        <v>1727880</v>
      </c>
      <c r="O61" s="14">
        <v>50</v>
      </c>
      <c r="P61" s="9"/>
    </row>
    <row r="62" spans="3:16" ht="17.399999999999999" x14ac:dyDescent="0.3">
      <c r="C62" s="5">
        <f t="shared" si="16"/>
        <v>300</v>
      </c>
      <c r="D62" s="5">
        <f t="shared" si="16"/>
        <v>300</v>
      </c>
      <c r="E62" s="5">
        <f t="shared" si="12"/>
        <v>0</v>
      </c>
      <c r="F62" t="b">
        <f t="shared" si="10"/>
        <v>0</v>
      </c>
      <c r="G62" t="b">
        <f t="shared" si="11"/>
        <v>0</v>
      </c>
      <c r="H62" s="5">
        <f t="shared" si="14"/>
        <v>0</v>
      </c>
      <c r="I62" s="5">
        <f t="shared" si="13"/>
        <v>0</v>
      </c>
      <c r="J62" s="5">
        <f t="shared" si="15"/>
        <v>0</v>
      </c>
      <c r="K62">
        <v>90000</v>
      </c>
      <c r="L62" s="39">
        <v>3239775</v>
      </c>
      <c r="M62" s="14">
        <v>50</v>
      </c>
      <c r="N62" s="39">
        <v>1943865</v>
      </c>
      <c r="O62" s="14">
        <v>50</v>
      </c>
      <c r="P62" s="9"/>
    </row>
    <row r="63" spans="3:16" ht="17.399999999999999" x14ac:dyDescent="0.3">
      <c r="C63" s="5">
        <f t="shared" si="16"/>
        <v>300</v>
      </c>
      <c r="D63" s="5">
        <f t="shared" si="16"/>
        <v>300</v>
      </c>
      <c r="E63" s="5">
        <f t="shared" si="12"/>
        <v>0</v>
      </c>
      <c r="F63" t="b">
        <f t="shared" si="10"/>
        <v>0</v>
      </c>
      <c r="G63" t="b">
        <f t="shared" si="11"/>
        <v>0</v>
      </c>
      <c r="H63" s="5">
        <f t="shared" si="14"/>
        <v>0</v>
      </c>
      <c r="I63" s="5">
        <f t="shared" si="13"/>
        <v>0</v>
      </c>
      <c r="J63" s="5">
        <f t="shared" si="15"/>
        <v>0</v>
      </c>
      <c r="K63">
        <v>100000</v>
      </c>
      <c r="L63" s="39">
        <v>3599750</v>
      </c>
      <c r="M63" s="14">
        <v>50</v>
      </c>
      <c r="N63" s="39">
        <v>2159850</v>
      </c>
      <c r="O63" s="14">
        <v>50</v>
      </c>
      <c r="P63" s="9"/>
    </row>
    <row r="64" spans="3:16" ht="20.100000000000001" customHeight="1" thickBot="1" x14ac:dyDescent="0.35">
      <c r="E64" s="5">
        <f>SUM(E4:E63)</f>
        <v>70411</v>
      </c>
      <c r="H64" s="5">
        <f>SUM(H5:H63)</f>
        <v>0</v>
      </c>
      <c r="I64" s="5">
        <f>SUM(I5:I63)</f>
        <v>42247</v>
      </c>
      <c r="J64" s="5">
        <f>SUM(J5:J63)</f>
        <v>0</v>
      </c>
      <c r="M64" s="6"/>
      <c r="O64" s="8"/>
      <c r="P64" s="9"/>
    </row>
    <row r="65" spans="4:15" ht="20.100000000000001" customHeight="1" thickBot="1" x14ac:dyDescent="0.3">
      <c r="E65" s="116" t="s">
        <v>23</v>
      </c>
      <c r="F65" s="117"/>
      <c r="G65" s="117"/>
      <c r="H65" s="118"/>
      <c r="I65" s="119" t="s">
        <v>24</v>
      </c>
      <c r="J65" s="120"/>
      <c r="M65" s="6"/>
      <c r="O65" s="8"/>
    </row>
    <row r="66" spans="4:15" ht="20.100000000000001" customHeight="1" x14ac:dyDescent="0.25">
      <c r="E66" s="115">
        <f>IF(K66&lt;50000,(E64+H64)*0.25,(E64+H64)*0.5)</f>
        <v>35205.5</v>
      </c>
      <c r="F66" s="115"/>
      <c r="G66" s="115"/>
      <c r="H66" s="115"/>
      <c r="I66" s="115">
        <f>SUM(I64,J64)</f>
        <v>42247</v>
      </c>
      <c r="J66" s="115"/>
      <c r="K66" s="5">
        <f>Hesaplama!$D$7</f>
        <v>73600</v>
      </c>
      <c r="L66" s="29" t="s">
        <v>63</v>
      </c>
    </row>
    <row r="67" spans="4:15" ht="20.100000000000001" customHeight="1" x14ac:dyDescent="0.25">
      <c r="E67" s="111">
        <f>IF(B5&gt;1,E66/2,0)</f>
        <v>0</v>
      </c>
      <c r="F67" s="111"/>
      <c r="G67" s="111"/>
      <c r="H67" s="111"/>
      <c r="I67" s="25"/>
      <c r="J67" s="25"/>
      <c r="M67" s="5"/>
    </row>
    <row r="68" spans="4:15" ht="20.100000000000001" customHeight="1" thickBot="1" x14ac:dyDescent="0.3">
      <c r="E68" s="111">
        <f>IF(B5&gt;1,(B5-2)*(E67/2),0)</f>
        <v>0</v>
      </c>
      <c r="F68" s="111"/>
      <c r="G68" s="111"/>
      <c r="H68" s="111"/>
      <c r="I68" s="25"/>
      <c r="J68" s="25"/>
      <c r="M68" s="5"/>
    </row>
    <row r="69" spans="4:15" ht="20.100000000000001" customHeight="1" thickBot="1" x14ac:dyDescent="0.3">
      <c r="E69" s="31">
        <f>IF(B3="5B",E68+E67+E66,0)</f>
        <v>35205.5</v>
      </c>
      <c r="F69" s="32"/>
      <c r="G69" s="32"/>
      <c r="H69" s="33"/>
      <c r="I69" s="31">
        <f>IF(B3="5B",I64+J64,0)</f>
        <v>42247</v>
      </c>
      <c r="J69" s="33"/>
    </row>
    <row r="70" spans="4:15" ht="20.100000000000001" customHeight="1" thickBot="1" x14ac:dyDescent="0.3">
      <c r="E70" s="31">
        <f>IF(B3="5B",E69+I69,0)</f>
        <v>77452.5</v>
      </c>
      <c r="F70" s="32"/>
      <c r="G70" s="32"/>
      <c r="H70" s="32"/>
      <c r="I70" s="32"/>
      <c r="J70" s="33"/>
    </row>
    <row r="71" spans="4:15" ht="20.100000000000001" customHeight="1" x14ac:dyDescent="0.25">
      <c r="E71" s="17"/>
      <c r="F71" s="18"/>
      <c r="G71" s="18"/>
      <c r="H71" s="17"/>
      <c r="I71" s="17"/>
      <c r="J71" s="17"/>
    </row>
    <row r="72" spans="4:15" ht="20.100000000000001" customHeight="1" x14ac:dyDescent="0.25">
      <c r="D72" s="19" t="s">
        <v>25</v>
      </c>
      <c r="E72" s="20"/>
      <c r="F72" s="21">
        <f>(E64+H64)*0.04*0.6</f>
        <v>1689.864</v>
      </c>
      <c r="G72" s="22"/>
      <c r="H72" s="21"/>
      <c r="I72" s="21"/>
      <c r="J72" s="21"/>
    </row>
    <row r="73" spans="4:15" ht="20.100000000000001" customHeight="1" x14ac:dyDescent="0.25">
      <c r="D73" s="19" t="s">
        <v>26</v>
      </c>
      <c r="E73" s="20"/>
      <c r="F73" s="21">
        <f>(I64+J64)*0.04</f>
        <v>1689.88</v>
      </c>
      <c r="G73" s="22"/>
      <c r="H73" s="21"/>
      <c r="I73" s="21"/>
      <c r="J73" s="21"/>
    </row>
    <row r="74" spans="4:15" ht="20.100000000000001" customHeight="1" x14ac:dyDescent="0.25">
      <c r="D74" s="19" t="s">
        <v>27</v>
      </c>
      <c r="E74" s="20"/>
      <c r="F74" s="21">
        <f>IF(B3=2,F72+F73,0)</f>
        <v>0</v>
      </c>
      <c r="G74" s="22"/>
      <c r="H74" s="21"/>
      <c r="I74" s="21"/>
      <c r="J74" s="21"/>
    </row>
    <row r="75" spans="4:15" ht="20.100000000000001" customHeight="1" x14ac:dyDescent="0.25"/>
    <row r="76" spans="4:15" ht="20.100000000000001" customHeight="1" x14ac:dyDescent="0.25"/>
  </sheetData>
  <mergeCells count="6">
    <mergeCell ref="E67:H67"/>
    <mergeCell ref="E68:H68"/>
    <mergeCell ref="E65:H65"/>
    <mergeCell ref="I65:J65"/>
    <mergeCell ref="E66:H66"/>
    <mergeCell ref="I66:J6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76"/>
  <sheetViews>
    <sheetView topLeftCell="A51" workbookViewId="0">
      <selection activeCell="A21" sqref="A21"/>
    </sheetView>
  </sheetViews>
  <sheetFormatPr defaultRowHeight="13.2" x14ac:dyDescent="0.25"/>
  <cols>
    <col min="2" max="2" width="10.33203125" customWidth="1"/>
    <col min="3" max="3" width="9.5546875" bestFit="1" customWidth="1"/>
    <col min="4" max="4" width="11.5546875" customWidth="1"/>
    <col min="5" max="5" width="9.109375" style="5"/>
    <col min="6" max="6" width="10" customWidth="1"/>
    <col min="7" max="7" width="10.88671875" customWidth="1"/>
    <col min="8" max="8" width="8.33203125" style="5" customWidth="1"/>
    <col min="9" max="9" width="9.109375" style="5" bestFit="1"/>
    <col min="10" max="10" width="8.5546875" style="5" bestFit="1" customWidth="1"/>
    <col min="11" max="11" width="18.44140625" style="5" customWidth="1"/>
    <col min="12" max="12" width="18.33203125" style="26" customWidth="1"/>
    <col min="13" max="13" width="19.5546875" customWidth="1"/>
    <col min="14" max="14" width="18.5546875" style="26" customWidth="1"/>
    <col min="15" max="15" width="22.88671875" style="15" bestFit="1" customWidth="1"/>
    <col min="16" max="16" width="11.88671875" style="10" customWidth="1"/>
    <col min="17" max="17" width="15.109375" style="10" bestFit="1" customWidth="1"/>
    <col min="18" max="18" width="11" style="10" bestFit="1" customWidth="1"/>
    <col min="19" max="19" width="11.5546875" style="10" bestFit="1" customWidth="1"/>
  </cols>
  <sheetData>
    <row r="1" spans="2:16" ht="17.399999999999999" x14ac:dyDescent="0.3">
      <c r="M1" s="41" t="s">
        <v>82</v>
      </c>
      <c r="O1" s="8"/>
      <c r="P1" s="9"/>
    </row>
    <row r="2" spans="2:16" x14ac:dyDescent="0.25">
      <c r="B2" t="s">
        <v>8</v>
      </c>
      <c r="C2" t="s">
        <v>9</v>
      </c>
      <c r="D2" t="s">
        <v>10</v>
      </c>
      <c r="E2" s="5" t="s">
        <v>11</v>
      </c>
      <c r="F2" t="s">
        <v>12</v>
      </c>
      <c r="G2" t="s">
        <v>13</v>
      </c>
      <c r="H2" s="5" t="s">
        <v>14</v>
      </c>
      <c r="I2" s="5" t="s">
        <v>15</v>
      </c>
      <c r="J2" s="5" t="s">
        <v>16</v>
      </c>
      <c r="K2" s="11" t="s">
        <v>17</v>
      </c>
      <c r="L2" s="27" t="s">
        <v>18</v>
      </c>
      <c r="M2" s="6" t="s">
        <v>19</v>
      </c>
      <c r="N2" s="27" t="s">
        <v>20</v>
      </c>
      <c r="O2" s="8" t="s">
        <v>21</v>
      </c>
      <c r="P2" s="12"/>
    </row>
    <row r="3" spans="2:16" x14ac:dyDescent="0.25">
      <c r="B3" s="5" t="s">
        <v>73</v>
      </c>
      <c r="C3" s="5">
        <f>Hesaplama!$D$5</f>
        <v>300</v>
      </c>
      <c r="D3" s="5">
        <f>B5*C3</f>
        <v>300</v>
      </c>
      <c r="L3" s="27" t="s">
        <v>22</v>
      </c>
      <c r="M3" s="7" t="s">
        <v>22</v>
      </c>
      <c r="N3" s="27" t="s">
        <v>22</v>
      </c>
      <c r="O3" s="13" t="s">
        <v>22</v>
      </c>
      <c r="P3" s="12"/>
    </row>
    <row r="4" spans="2:16" x14ac:dyDescent="0.25">
      <c r="B4" s="5" t="s">
        <v>3</v>
      </c>
      <c r="C4" s="5">
        <f t="shared" ref="C4:C35" si="0">C3</f>
        <v>300</v>
      </c>
      <c r="D4" s="5">
        <f t="shared" ref="D4:D35" si="1">D3</f>
        <v>300</v>
      </c>
      <c r="E4" s="5">
        <v>0</v>
      </c>
      <c r="I4" s="5">
        <v>0</v>
      </c>
      <c r="J4" s="5">
        <v>0</v>
      </c>
      <c r="K4" s="5">
        <v>0</v>
      </c>
      <c r="L4" s="27"/>
      <c r="M4" s="7"/>
      <c r="N4" s="27"/>
      <c r="O4" s="13"/>
      <c r="P4" s="12"/>
    </row>
    <row r="5" spans="2:16" ht="17.399999999999999" x14ac:dyDescent="0.3">
      <c r="B5" s="5">
        <f>Hesaplama!$D$6</f>
        <v>1</v>
      </c>
      <c r="C5" s="5">
        <f t="shared" si="0"/>
        <v>300</v>
      </c>
      <c r="D5" s="5">
        <f t="shared" si="1"/>
        <v>300</v>
      </c>
      <c r="E5" s="5">
        <v>0</v>
      </c>
      <c r="F5" t="b">
        <f t="shared" ref="F5:F36" si="2">AND(C5&gt;K4,C5&lt;K5)</f>
        <v>0</v>
      </c>
      <c r="G5" t="b">
        <f t="shared" ref="G5:G36" si="3">AND(D5&gt;K4,D5&lt;K5)</f>
        <v>0</v>
      </c>
      <c r="H5" s="5">
        <f>IF(F5=TRUE,L5,0)</f>
        <v>0</v>
      </c>
      <c r="I5" s="5">
        <v>0</v>
      </c>
      <c r="J5" s="5">
        <f>IF(G5=TRUE,N5,0)</f>
        <v>0</v>
      </c>
      <c r="K5" s="5">
        <v>100</v>
      </c>
      <c r="L5" s="28">
        <f>L6</f>
        <v>27283</v>
      </c>
      <c r="M5" s="14">
        <v>50</v>
      </c>
      <c r="N5" s="28">
        <v>1593</v>
      </c>
      <c r="O5" s="14">
        <v>50</v>
      </c>
      <c r="P5" s="9"/>
    </row>
    <row r="6" spans="2:16" ht="17.399999999999999" x14ac:dyDescent="0.3">
      <c r="C6" s="5">
        <f t="shared" si="0"/>
        <v>300</v>
      </c>
      <c r="D6" s="5">
        <f t="shared" si="1"/>
        <v>300</v>
      </c>
      <c r="E6" s="5">
        <f t="shared" ref="E6:E37" si="4">IF(C6=K6,L6,0)</f>
        <v>0</v>
      </c>
      <c r="F6" t="b">
        <f t="shared" si="2"/>
        <v>0</v>
      </c>
      <c r="G6" t="b">
        <f t="shared" si="3"/>
        <v>0</v>
      </c>
      <c r="H6" s="5">
        <f>IF(F6=TRUE,L6,0)</f>
        <v>0</v>
      </c>
      <c r="I6" s="5">
        <f t="shared" ref="I6:I37" si="5">IF(D6=K6,N6,0)</f>
        <v>0</v>
      </c>
      <c r="J6" s="5">
        <f>IF(G6=TRUE,N6,0)</f>
        <v>0</v>
      </c>
      <c r="K6">
        <v>100</v>
      </c>
      <c r="L6" s="39">
        <v>27283</v>
      </c>
      <c r="M6" s="14">
        <v>50</v>
      </c>
      <c r="N6" s="39">
        <v>16370</v>
      </c>
      <c r="O6" s="14">
        <v>50</v>
      </c>
      <c r="P6" s="9"/>
    </row>
    <row r="7" spans="2:16" ht="17.399999999999999" x14ac:dyDescent="0.3">
      <c r="C7" s="5">
        <f t="shared" si="0"/>
        <v>300</v>
      </c>
      <c r="D7" s="5">
        <f t="shared" si="1"/>
        <v>300</v>
      </c>
      <c r="E7" s="5">
        <f t="shared" si="4"/>
        <v>0</v>
      </c>
      <c r="F7" t="b">
        <f t="shared" si="2"/>
        <v>0</v>
      </c>
      <c r="G7" t="b">
        <f t="shared" si="3"/>
        <v>0</v>
      </c>
      <c r="H7" s="5">
        <f t="shared" ref="H7:H38" si="6">IF(F7=TRUE,(((L7-L6)/(K7-K6))*(C7-K6))+L6,0)</f>
        <v>0</v>
      </c>
      <c r="I7" s="5">
        <f t="shared" si="5"/>
        <v>0</v>
      </c>
      <c r="J7" s="5">
        <f t="shared" ref="J7:J38" si="7">IF(G7=TRUE,(((N7-N6)/(K7-K6))*(D7-K6))+N6,0)</f>
        <v>0</v>
      </c>
      <c r="K7">
        <v>200</v>
      </c>
      <c r="L7" s="39">
        <v>53138</v>
      </c>
      <c r="M7" s="14">
        <v>50</v>
      </c>
      <c r="N7" s="39">
        <v>31883</v>
      </c>
      <c r="O7" s="14">
        <v>50</v>
      </c>
      <c r="P7" s="9"/>
    </row>
    <row r="8" spans="2:16" ht="17.399999999999999" x14ac:dyDescent="0.3">
      <c r="C8" s="5">
        <f t="shared" si="0"/>
        <v>300</v>
      </c>
      <c r="D8" s="5">
        <f t="shared" si="1"/>
        <v>300</v>
      </c>
      <c r="E8" s="5">
        <f t="shared" si="4"/>
        <v>77565</v>
      </c>
      <c r="F8" t="b">
        <f t="shared" si="2"/>
        <v>0</v>
      </c>
      <c r="G8" t="b">
        <f t="shared" si="3"/>
        <v>0</v>
      </c>
      <c r="H8" s="5">
        <f t="shared" si="6"/>
        <v>0</v>
      </c>
      <c r="I8" s="5">
        <f t="shared" si="5"/>
        <v>46539</v>
      </c>
      <c r="J8" s="5">
        <f t="shared" si="7"/>
        <v>0</v>
      </c>
      <c r="K8">
        <v>300</v>
      </c>
      <c r="L8" s="39">
        <v>77565</v>
      </c>
      <c r="M8" s="14">
        <v>50</v>
      </c>
      <c r="N8" s="39">
        <v>46539</v>
      </c>
      <c r="O8" s="14">
        <v>50</v>
      </c>
      <c r="P8" s="9"/>
    </row>
    <row r="9" spans="2:16" ht="17.399999999999999" x14ac:dyDescent="0.3">
      <c r="C9" s="5">
        <f t="shared" si="0"/>
        <v>300</v>
      </c>
      <c r="D9" s="5">
        <f t="shared" si="1"/>
        <v>300</v>
      </c>
      <c r="E9" s="5">
        <f t="shared" si="4"/>
        <v>0</v>
      </c>
      <c r="F9" t="b">
        <f t="shared" si="2"/>
        <v>0</v>
      </c>
      <c r="G9" t="b">
        <f t="shared" si="3"/>
        <v>0</v>
      </c>
      <c r="H9" s="5">
        <f t="shared" si="6"/>
        <v>0</v>
      </c>
      <c r="I9" s="5">
        <f t="shared" si="5"/>
        <v>0</v>
      </c>
      <c r="J9" s="5">
        <f t="shared" si="7"/>
        <v>0</v>
      </c>
      <c r="K9">
        <v>400</v>
      </c>
      <c r="L9" s="39">
        <v>100565</v>
      </c>
      <c r="M9" s="14">
        <v>50</v>
      </c>
      <c r="N9" s="39">
        <v>60339</v>
      </c>
      <c r="O9" s="14">
        <v>50</v>
      </c>
      <c r="P9" s="9"/>
    </row>
    <row r="10" spans="2:16" ht="17.399999999999999" x14ac:dyDescent="0.3">
      <c r="C10" s="5">
        <f t="shared" si="0"/>
        <v>300</v>
      </c>
      <c r="D10" s="5">
        <f t="shared" si="1"/>
        <v>300</v>
      </c>
      <c r="E10" s="5">
        <f t="shared" si="4"/>
        <v>0</v>
      </c>
      <c r="F10" t="b">
        <f t="shared" si="2"/>
        <v>0</v>
      </c>
      <c r="G10" t="b">
        <f t="shared" si="3"/>
        <v>0</v>
      </c>
      <c r="H10" s="5">
        <f t="shared" si="6"/>
        <v>0</v>
      </c>
      <c r="I10" s="5">
        <f t="shared" si="5"/>
        <v>0</v>
      </c>
      <c r="J10" s="5">
        <f t="shared" si="7"/>
        <v>0</v>
      </c>
      <c r="K10">
        <v>500</v>
      </c>
      <c r="L10" s="39">
        <v>122137</v>
      </c>
      <c r="M10" s="14">
        <v>50</v>
      </c>
      <c r="N10" s="39">
        <v>73282</v>
      </c>
      <c r="O10" s="14">
        <v>50</v>
      </c>
      <c r="P10" s="9"/>
    </row>
    <row r="11" spans="2:16" ht="17.399999999999999" x14ac:dyDescent="0.3">
      <c r="C11" s="5">
        <f t="shared" si="0"/>
        <v>300</v>
      </c>
      <c r="D11" s="5">
        <f t="shared" si="1"/>
        <v>300</v>
      </c>
      <c r="E11" s="5">
        <f t="shared" si="4"/>
        <v>0</v>
      </c>
      <c r="F11" t="b">
        <f t="shared" si="2"/>
        <v>0</v>
      </c>
      <c r="G11" t="b">
        <f t="shared" si="3"/>
        <v>0</v>
      </c>
      <c r="H11" s="5">
        <f t="shared" si="6"/>
        <v>0</v>
      </c>
      <c r="I11" s="5">
        <f t="shared" si="5"/>
        <v>0</v>
      </c>
      <c r="J11" s="5">
        <f t="shared" si="7"/>
        <v>0</v>
      </c>
      <c r="K11">
        <v>600</v>
      </c>
      <c r="L11" s="39">
        <v>142282</v>
      </c>
      <c r="M11" s="14">
        <v>50</v>
      </c>
      <c r="N11" s="39">
        <v>85369</v>
      </c>
      <c r="O11" s="14">
        <v>50</v>
      </c>
      <c r="P11" s="9"/>
    </row>
    <row r="12" spans="2:16" ht="17.399999999999999" x14ac:dyDescent="0.3">
      <c r="C12" s="5">
        <f t="shared" si="0"/>
        <v>300</v>
      </c>
      <c r="D12" s="5">
        <f t="shared" si="1"/>
        <v>300</v>
      </c>
      <c r="E12" s="5">
        <f t="shared" si="4"/>
        <v>0</v>
      </c>
      <c r="F12" t="b">
        <f t="shared" si="2"/>
        <v>0</v>
      </c>
      <c r="G12" t="b">
        <f t="shared" si="3"/>
        <v>0</v>
      </c>
      <c r="H12" s="5">
        <f t="shared" si="6"/>
        <v>0</v>
      </c>
      <c r="I12" s="5">
        <f t="shared" si="5"/>
        <v>0</v>
      </c>
      <c r="J12" s="5">
        <f t="shared" si="7"/>
        <v>0</v>
      </c>
      <c r="K12">
        <v>700</v>
      </c>
      <c r="L12" s="39">
        <v>160999</v>
      </c>
      <c r="M12" s="14">
        <v>50</v>
      </c>
      <c r="N12" s="39">
        <v>96600</v>
      </c>
      <c r="O12" s="14">
        <v>50</v>
      </c>
      <c r="P12" s="9"/>
    </row>
    <row r="13" spans="2:16" ht="17.399999999999999" x14ac:dyDescent="0.3">
      <c r="C13" s="5">
        <f t="shared" si="0"/>
        <v>300</v>
      </c>
      <c r="D13" s="5">
        <f t="shared" si="1"/>
        <v>300</v>
      </c>
      <c r="E13" s="5">
        <f t="shared" si="4"/>
        <v>0</v>
      </c>
      <c r="F13" t="b">
        <f t="shared" si="2"/>
        <v>0</v>
      </c>
      <c r="G13" t="b">
        <f t="shared" si="3"/>
        <v>0</v>
      </c>
      <c r="H13" s="5">
        <f t="shared" si="6"/>
        <v>0</v>
      </c>
      <c r="I13" s="5">
        <f t="shared" si="5"/>
        <v>0</v>
      </c>
      <c r="J13" s="5">
        <f t="shared" si="7"/>
        <v>0</v>
      </c>
      <c r="K13">
        <v>800</v>
      </c>
      <c r="L13" s="39">
        <v>178289</v>
      </c>
      <c r="M13" s="14">
        <v>50</v>
      </c>
      <c r="N13" s="39">
        <v>106973</v>
      </c>
      <c r="O13" s="14">
        <v>50</v>
      </c>
      <c r="P13" s="9"/>
    </row>
    <row r="14" spans="2:16" ht="17.399999999999999" x14ac:dyDescent="0.3">
      <c r="C14" s="5">
        <f t="shared" si="0"/>
        <v>300</v>
      </c>
      <c r="D14" s="5">
        <f t="shared" si="1"/>
        <v>300</v>
      </c>
      <c r="E14" s="5">
        <f t="shared" si="4"/>
        <v>0</v>
      </c>
      <c r="F14" t="b">
        <f t="shared" si="2"/>
        <v>0</v>
      </c>
      <c r="G14" t="b">
        <f t="shared" si="3"/>
        <v>0</v>
      </c>
      <c r="H14" s="5">
        <f t="shared" si="6"/>
        <v>0</v>
      </c>
      <c r="I14" s="5">
        <f t="shared" si="5"/>
        <v>0</v>
      </c>
      <c r="J14" s="5">
        <f t="shared" si="7"/>
        <v>0</v>
      </c>
      <c r="K14">
        <v>900</v>
      </c>
      <c r="L14" s="39">
        <v>194151</v>
      </c>
      <c r="M14" s="14">
        <v>50</v>
      </c>
      <c r="N14" s="39">
        <v>116491</v>
      </c>
      <c r="O14" s="14">
        <v>50</v>
      </c>
      <c r="P14" s="9"/>
    </row>
    <row r="15" spans="2:16" ht="17.399999999999999" x14ac:dyDescent="0.3">
      <c r="C15" s="5">
        <f t="shared" si="0"/>
        <v>300</v>
      </c>
      <c r="D15" s="5">
        <f t="shared" si="1"/>
        <v>300</v>
      </c>
      <c r="E15" s="5">
        <f t="shared" si="4"/>
        <v>0</v>
      </c>
      <c r="F15" t="b">
        <f t="shared" si="2"/>
        <v>0</v>
      </c>
      <c r="G15" t="b">
        <f t="shared" si="3"/>
        <v>0</v>
      </c>
      <c r="H15" s="5">
        <f t="shared" si="6"/>
        <v>0</v>
      </c>
      <c r="I15" s="5">
        <f t="shared" si="5"/>
        <v>0</v>
      </c>
      <c r="J15" s="5">
        <f t="shared" si="7"/>
        <v>0</v>
      </c>
      <c r="K15">
        <v>1000</v>
      </c>
      <c r="L15" s="39">
        <v>208585</v>
      </c>
      <c r="M15" s="14">
        <v>50</v>
      </c>
      <c r="N15" s="39">
        <v>125151</v>
      </c>
      <c r="O15" s="14">
        <v>50</v>
      </c>
      <c r="P15" s="9"/>
    </row>
    <row r="16" spans="2:16" ht="17.399999999999999" x14ac:dyDescent="0.3">
      <c r="C16" s="5">
        <f t="shared" si="0"/>
        <v>300</v>
      </c>
      <c r="D16" s="5">
        <f t="shared" si="1"/>
        <v>300</v>
      </c>
      <c r="E16" s="5">
        <f t="shared" si="4"/>
        <v>0</v>
      </c>
      <c r="F16" t="b">
        <f t="shared" si="2"/>
        <v>0</v>
      </c>
      <c r="G16" t="b">
        <f t="shared" si="3"/>
        <v>0</v>
      </c>
      <c r="H16" s="5">
        <f t="shared" si="6"/>
        <v>0</v>
      </c>
      <c r="I16" s="5">
        <f t="shared" si="5"/>
        <v>0</v>
      </c>
      <c r="J16" s="5">
        <f t="shared" si="7"/>
        <v>0</v>
      </c>
      <c r="K16">
        <v>1100</v>
      </c>
      <c r="L16" s="39">
        <v>225954</v>
      </c>
      <c r="M16" s="14">
        <v>50</v>
      </c>
      <c r="N16" s="39">
        <v>135573</v>
      </c>
      <c r="O16" s="14">
        <v>50</v>
      </c>
      <c r="P16" s="9"/>
    </row>
    <row r="17" spans="3:16" ht="17.399999999999999" x14ac:dyDescent="0.3">
      <c r="C17" s="5">
        <f t="shared" si="0"/>
        <v>300</v>
      </c>
      <c r="D17" s="5">
        <f t="shared" si="1"/>
        <v>300</v>
      </c>
      <c r="E17" s="5">
        <f t="shared" si="4"/>
        <v>0</v>
      </c>
      <c r="F17" t="b">
        <f t="shared" si="2"/>
        <v>0</v>
      </c>
      <c r="G17" t="b">
        <f t="shared" si="3"/>
        <v>0</v>
      </c>
      <c r="H17" s="5">
        <f t="shared" si="6"/>
        <v>0</v>
      </c>
      <c r="I17" s="5">
        <f t="shared" si="5"/>
        <v>0</v>
      </c>
      <c r="J17" s="5">
        <f t="shared" si="7"/>
        <v>0</v>
      </c>
      <c r="K17">
        <v>1200</v>
      </c>
      <c r="L17" s="39">
        <v>242689</v>
      </c>
      <c r="M17" s="14">
        <v>50</v>
      </c>
      <c r="N17" s="39">
        <v>145613</v>
      </c>
      <c r="O17" s="14">
        <v>50</v>
      </c>
      <c r="P17" s="9"/>
    </row>
    <row r="18" spans="3:16" ht="17.399999999999999" x14ac:dyDescent="0.3">
      <c r="C18" s="5">
        <f t="shared" si="0"/>
        <v>300</v>
      </c>
      <c r="D18" s="5">
        <f t="shared" si="1"/>
        <v>300</v>
      </c>
      <c r="E18" s="5">
        <f t="shared" si="4"/>
        <v>0</v>
      </c>
      <c r="F18" t="b">
        <f t="shared" si="2"/>
        <v>0</v>
      </c>
      <c r="G18" t="b">
        <f t="shared" si="3"/>
        <v>0</v>
      </c>
      <c r="H18" s="5">
        <f t="shared" si="6"/>
        <v>0</v>
      </c>
      <c r="I18" s="5">
        <f t="shared" si="5"/>
        <v>0</v>
      </c>
      <c r="J18" s="5">
        <f t="shared" si="7"/>
        <v>0</v>
      </c>
      <c r="K18">
        <v>1300</v>
      </c>
      <c r="L18" s="39">
        <v>259820</v>
      </c>
      <c r="M18" s="14">
        <v>50</v>
      </c>
      <c r="N18" s="39">
        <v>155892</v>
      </c>
      <c r="O18" s="14">
        <v>50</v>
      </c>
      <c r="P18" s="9"/>
    </row>
    <row r="19" spans="3:16" ht="17.399999999999999" x14ac:dyDescent="0.3">
      <c r="C19" s="5">
        <f t="shared" si="0"/>
        <v>300</v>
      </c>
      <c r="D19" s="5">
        <f t="shared" si="1"/>
        <v>300</v>
      </c>
      <c r="E19" s="5">
        <f t="shared" si="4"/>
        <v>0</v>
      </c>
      <c r="F19" t="b">
        <f t="shared" si="2"/>
        <v>0</v>
      </c>
      <c r="G19" t="b">
        <f t="shared" si="3"/>
        <v>0</v>
      </c>
      <c r="H19" s="5">
        <f t="shared" si="6"/>
        <v>0</v>
      </c>
      <c r="I19" s="5">
        <f t="shared" si="5"/>
        <v>0</v>
      </c>
      <c r="J19" s="5">
        <f t="shared" si="7"/>
        <v>0</v>
      </c>
      <c r="K19">
        <v>1400</v>
      </c>
      <c r="L19" s="39">
        <v>275364</v>
      </c>
      <c r="M19" s="14">
        <v>50</v>
      </c>
      <c r="N19" s="39">
        <v>165219</v>
      </c>
      <c r="O19" s="14">
        <v>50</v>
      </c>
      <c r="P19" s="9"/>
    </row>
    <row r="20" spans="3:16" ht="17.399999999999999" x14ac:dyDescent="0.3">
      <c r="C20" s="5">
        <f t="shared" si="0"/>
        <v>300</v>
      </c>
      <c r="D20" s="5">
        <f t="shared" si="1"/>
        <v>300</v>
      </c>
      <c r="E20" s="5">
        <f t="shared" si="4"/>
        <v>0</v>
      </c>
      <c r="F20" t="b">
        <f t="shared" si="2"/>
        <v>0</v>
      </c>
      <c r="G20" t="b">
        <f t="shared" si="3"/>
        <v>0</v>
      </c>
      <c r="H20" s="5">
        <f t="shared" si="6"/>
        <v>0</v>
      </c>
      <c r="I20" s="5">
        <f t="shared" si="5"/>
        <v>0</v>
      </c>
      <c r="J20" s="5">
        <f t="shared" si="7"/>
        <v>0</v>
      </c>
      <c r="K20">
        <v>1500</v>
      </c>
      <c r="L20" s="39">
        <v>290275</v>
      </c>
      <c r="M20" s="14">
        <v>50</v>
      </c>
      <c r="N20" s="39">
        <v>174165</v>
      </c>
      <c r="O20" s="14">
        <v>50</v>
      </c>
      <c r="P20" s="9"/>
    </row>
    <row r="21" spans="3:16" ht="17.399999999999999" x14ac:dyDescent="0.3">
      <c r="C21" s="5">
        <f t="shared" si="0"/>
        <v>300</v>
      </c>
      <c r="D21" s="5">
        <f t="shared" si="1"/>
        <v>300</v>
      </c>
      <c r="E21" s="5">
        <f t="shared" si="4"/>
        <v>0</v>
      </c>
      <c r="F21" t="b">
        <f t="shared" si="2"/>
        <v>0</v>
      </c>
      <c r="G21" t="b">
        <f t="shared" si="3"/>
        <v>0</v>
      </c>
      <c r="H21" s="5">
        <f t="shared" si="6"/>
        <v>0</v>
      </c>
      <c r="I21" s="5">
        <f t="shared" si="5"/>
        <v>0</v>
      </c>
      <c r="J21" s="5">
        <f t="shared" si="7"/>
        <v>0</v>
      </c>
      <c r="K21">
        <v>1600</v>
      </c>
      <c r="L21" s="39">
        <v>305185</v>
      </c>
      <c r="M21" s="14">
        <v>50</v>
      </c>
      <c r="N21" s="39">
        <v>183111</v>
      </c>
      <c r="O21" s="14">
        <v>50</v>
      </c>
      <c r="P21" s="9"/>
    </row>
    <row r="22" spans="3:16" ht="17.399999999999999" x14ac:dyDescent="0.3">
      <c r="C22" s="5">
        <f t="shared" si="0"/>
        <v>300</v>
      </c>
      <c r="D22" s="5">
        <f t="shared" si="1"/>
        <v>300</v>
      </c>
      <c r="E22" s="5">
        <f t="shared" si="4"/>
        <v>0</v>
      </c>
      <c r="F22" t="b">
        <f t="shared" si="2"/>
        <v>0</v>
      </c>
      <c r="G22" t="b">
        <f t="shared" si="3"/>
        <v>0</v>
      </c>
      <c r="H22" s="5">
        <f t="shared" si="6"/>
        <v>0</v>
      </c>
      <c r="I22" s="5">
        <f t="shared" si="5"/>
        <v>0</v>
      </c>
      <c r="J22" s="5">
        <f t="shared" si="7"/>
        <v>0</v>
      </c>
      <c r="K22">
        <v>1700</v>
      </c>
      <c r="L22" s="39">
        <v>318866</v>
      </c>
      <c r="M22" s="14">
        <v>50</v>
      </c>
      <c r="N22" s="39">
        <v>191320</v>
      </c>
      <c r="O22" s="14">
        <v>50</v>
      </c>
      <c r="P22" s="9"/>
    </row>
    <row r="23" spans="3:16" ht="17.399999999999999" x14ac:dyDescent="0.3">
      <c r="C23" s="5">
        <f t="shared" si="0"/>
        <v>300</v>
      </c>
      <c r="D23" s="5">
        <f t="shared" si="1"/>
        <v>300</v>
      </c>
      <c r="E23" s="5">
        <f t="shared" si="4"/>
        <v>0</v>
      </c>
      <c r="F23" t="b">
        <f t="shared" si="2"/>
        <v>0</v>
      </c>
      <c r="G23" t="b">
        <f t="shared" si="3"/>
        <v>0</v>
      </c>
      <c r="H23" s="5">
        <f t="shared" si="6"/>
        <v>0</v>
      </c>
      <c r="I23" s="5">
        <f t="shared" si="5"/>
        <v>0</v>
      </c>
      <c r="J23" s="5">
        <f t="shared" si="7"/>
        <v>0</v>
      </c>
      <c r="K23">
        <v>1800</v>
      </c>
      <c r="L23" s="39">
        <v>332626</v>
      </c>
      <c r="M23" s="14">
        <v>50</v>
      </c>
      <c r="N23" s="39">
        <v>199576</v>
      </c>
      <c r="O23" s="14">
        <v>50</v>
      </c>
      <c r="P23" s="9"/>
    </row>
    <row r="24" spans="3:16" ht="17.399999999999999" x14ac:dyDescent="0.3">
      <c r="C24" s="5">
        <f t="shared" si="0"/>
        <v>300</v>
      </c>
      <c r="D24" s="5">
        <f t="shared" si="1"/>
        <v>300</v>
      </c>
      <c r="E24" s="5">
        <f t="shared" si="4"/>
        <v>0</v>
      </c>
      <c r="F24" t="b">
        <f t="shared" si="2"/>
        <v>0</v>
      </c>
      <c r="G24" t="b">
        <f t="shared" si="3"/>
        <v>0</v>
      </c>
      <c r="H24" s="5">
        <f t="shared" si="6"/>
        <v>0</v>
      </c>
      <c r="I24" s="5">
        <f t="shared" si="5"/>
        <v>0</v>
      </c>
      <c r="J24" s="5">
        <f t="shared" si="7"/>
        <v>0</v>
      </c>
      <c r="K24">
        <v>1900</v>
      </c>
      <c r="L24" s="39">
        <v>345078</v>
      </c>
      <c r="M24" s="14">
        <v>50</v>
      </c>
      <c r="N24" s="39">
        <v>207047</v>
      </c>
      <c r="O24" s="14">
        <v>50</v>
      </c>
      <c r="P24" s="9"/>
    </row>
    <row r="25" spans="3:16" ht="17.399999999999999" x14ac:dyDescent="0.3">
      <c r="C25" s="5">
        <f t="shared" si="0"/>
        <v>300</v>
      </c>
      <c r="D25" s="5">
        <f t="shared" si="1"/>
        <v>300</v>
      </c>
      <c r="E25" s="5">
        <f t="shared" si="4"/>
        <v>0</v>
      </c>
      <c r="F25" t="b">
        <f t="shared" si="2"/>
        <v>0</v>
      </c>
      <c r="G25" t="b">
        <f t="shared" si="3"/>
        <v>0</v>
      </c>
      <c r="H25" s="5">
        <f t="shared" si="6"/>
        <v>0</v>
      </c>
      <c r="I25" s="5">
        <f t="shared" si="5"/>
        <v>0</v>
      </c>
      <c r="J25" s="5">
        <f t="shared" si="7"/>
        <v>0</v>
      </c>
      <c r="K25">
        <v>2000</v>
      </c>
      <c r="L25" s="39">
        <v>356895</v>
      </c>
      <c r="M25" s="14">
        <v>50</v>
      </c>
      <c r="N25" s="39">
        <v>214137</v>
      </c>
      <c r="O25" s="14">
        <v>50</v>
      </c>
      <c r="P25" s="9"/>
    </row>
    <row r="26" spans="3:16" ht="17.399999999999999" x14ac:dyDescent="0.3">
      <c r="C26" s="5">
        <f t="shared" si="0"/>
        <v>300</v>
      </c>
      <c r="D26" s="5">
        <f t="shared" si="1"/>
        <v>300</v>
      </c>
      <c r="E26" s="5">
        <f t="shared" si="4"/>
        <v>0</v>
      </c>
      <c r="F26" t="b">
        <f t="shared" si="2"/>
        <v>0</v>
      </c>
      <c r="G26" t="b">
        <f t="shared" si="3"/>
        <v>0</v>
      </c>
      <c r="H26" s="5">
        <f t="shared" si="6"/>
        <v>0</v>
      </c>
      <c r="I26" s="5">
        <f t="shared" si="5"/>
        <v>0</v>
      </c>
      <c r="J26" s="5">
        <f t="shared" si="7"/>
        <v>0</v>
      </c>
      <c r="K26">
        <v>2200</v>
      </c>
      <c r="L26" s="39">
        <v>379498</v>
      </c>
      <c r="M26" s="14">
        <v>50</v>
      </c>
      <c r="N26" s="39">
        <v>227699</v>
      </c>
      <c r="O26" s="14">
        <v>50</v>
      </c>
      <c r="P26" s="9"/>
    </row>
    <row r="27" spans="3:16" ht="17.399999999999999" x14ac:dyDescent="0.3">
      <c r="C27" s="5">
        <f t="shared" si="0"/>
        <v>300</v>
      </c>
      <c r="D27" s="5">
        <f t="shared" si="1"/>
        <v>300</v>
      </c>
      <c r="E27" s="5">
        <f t="shared" si="4"/>
        <v>0</v>
      </c>
      <c r="F27" t="b">
        <f t="shared" si="2"/>
        <v>0</v>
      </c>
      <c r="G27" t="b">
        <f t="shared" si="3"/>
        <v>0</v>
      </c>
      <c r="H27" s="5">
        <f t="shared" si="6"/>
        <v>0</v>
      </c>
      <c r="I27" s="5">
        <f t="shared" si="5"/>
        <v>0</v>
      </c>
      <c r="J27" s="5">
        <f t="shared" si="7"/>
        <v>0</v>
      </c>
      <c r="K27">
        <v>2400</v>
      </c>
      <c r="L27" s="39">
        <v>399722</v>
      </c>
      <c r="M27" s="14">
        <v>50</v>
      </c>
      <c r="N27" s="39">
        <v>239833</v>
      </c>
      <c r="O27" s="14">
        <v>50</v>
      </c>
      <c r="P27" s="9"/>
    </row>
    <row r="28" spans="3:16" ht="17.399999999999999" x14ac:dyDescent="0.3">
      <c r="C28" s="5">
        <f t="shared" si="0"/>
        <v>300</v>
      </c>
      <c r="D28" s="5">
        <f t="shared" si="1"/>
        <v>300</v>
      </c>
      <c r="E28" s="5">
        <f t="shared" si="4"/>
        <v>0</v>
      </c>
      <c r="F28" t="b">
        <f t="shared" si="2"/>
        <v>0</v>
      </c>
      <c r="G28" t="b">
        <f t="shared" si="3"/>
        <v>0</v>
      </c>
      <c r="H28" s="5">
        <f t="shared" si="6"/>
        <v>0</v>
      </c>
      <c r="I28" s="5">
        <f t="shared" si="5"/>
        <v>0</v>
      </c>
      <c r="J28" s="5">
        <f t="shared" si="7"/>
        <v>0</v>
      </c>
      <c r="K28">
        <v>2600</v>
      </c>
      <c r="L28" s="39">
        <v>421691</v>
      </c>
      <c r="M28" s="14">
        <v>50</v>
      </c>
      <c r="N28" s="39">
        <v>253015</v>
      </c>
      <c r="O28" s="14">
        <v>50</v>
      </c>
      <c r="P28" s="9"/>
    </row>
    <row r="29" spans="3:16" ht="17.399999999999999" x14ac:dyDescent="0.3">
      <c r="C29" s="5">
        <f t="shared" si="0"/>
        <v>300</v>
      </c>
      <c r="D29" s="5">
        <f t="shared" si="1"/>
        <v>300</v>
      </c>
      <c r="E29" s="5">
        <f t="shared" si="4"/>
        <v>0</v>
      </c>
      <c r="F29" t="b">
        <f t="shared" si="2"/>
        <v>0</v>
      </c>
      <c r="G29" t="b">
        <f t="shared" si="3"/>
        <v>0</v>
      </c>
      <c r="H29" s="5">
        <f t="shared" si="6"/>
        <v>0</v>
      </c>
      <c r="I29" s="5">
        <f t="shared" si="5"/>
        <v>0</v>
      </c>
      <c r="J29" s="5">
        <f t="shared" si="7"/>
        <v>0</v>
      </c>
      <c r="K29">
        <v>2800</v>
      </c>
      <c r="L29" s="39">
        <v>446357</v>
      </c>
      <c r="M29" s="14">
        <v>50</v>
      </c>
      <c r="N29" s="39">
        <v>267814</v>
      </c>
      <c r="O29" s="14">
        <v>50</v>
      </c>
      <c r="P29" s="9"/>
    </row>
    <row r="30" spans="3:16" ht="17.399999999999999" x14ac:dyDescent="0.3">
      <c r="C30" s="5">
        <f t="shared" si="0"/>
        <v>300</v>
      </c>
      <c r="D30" s="5">
        <f t="shared" si="1"/>
        <v>300</v>
      </c>
      <c r="E30" s="5">
        <f t="shared" si="4"/>
        <v>0</v>
      </c>
      <c r="F30" t="b">
        <f t="shared" si="2"/>
        <v>0</v>
      </c>
      <c r="G30" t="b">
        <f t="shared" si="3"/>
        <v>0</v>
      </c>
      <c r="H30" s="5">
        <f t="shared" si="6"/>
        <v>0</v>
      </c>
      <c r="I30" s="5">
        <f t="shared" si="5"/>
        <v>0</v>
      </c>
      <c r="J30" s="5">
        <f t="shared" si="7"/>
        <v>0</v>
      </c>
      <c r="K30">
        <v>3000</v>
      </c>
      <c r="L30" s="39">
        <v>469912</v>
      </c>
      <c r="M30" s="14">
        <v>50</v>
      </c>
      <c r="N30" s="39">
        <v>281947</v>
      </c>
      <c r="O30" s="14">
        <v>50</v>
      </c>
      <c r="P30" s="9"/>
    </row>
    <row r="31" spans="3:16" ht="17.399999999999999" x14ac:dyDescent="0.3">
      <c r="C31" s="5">
        <f t="shared" si="0"/>
        <v>300</v>
      </c>
      <c r="D31" s="5">
        <f t="shared" si="1"/>
        <v>300</v>
      </c>
      <c r="E31" s="5">
        <f t="shared" si="4"/>
        <v>0</v>
      </c>
      <c r="F31" t="b">
        <f t="shared" si="2"/>
        <v>0</v>
      </c>
      <c r="G31" t="b">
        <f t="shared" si="3"/>
        <v>0</v>
      </c>
      <c r="H31" s="5">
        <f t="shared" si="6"/>
        <v>0</v>
      </c>
      <c r="I31" s="5">
        <f t="shared" si="5"/>
        <v>0</v>
      </c>
      <c r="J31" s="5">
        <f t="shared" si="7"/>
        <v>0</v>
      </c>
      <c r="K31">
        <v>3200</v>
      </c>
      <c r="L31" s="39">
        <v>492356</v>
      </c>
      <c r="M31" s="14">
        <v>50</v>
      </c>
      <c r="N31" s="39">
        <v>295414</v>
      </c>
      <c r="O31" s="14">
        <v>50</v>
      </c>
      <c r="P31" s="9"/>
    </row>
    <row r="32" spans="3:16" ht="17.399999999999999" x14ac:dyDescent="0.3">
      <c r="C32" s="5">
        <f t="shared" si="0"/>
        <v>300</v>
      </c>
      <c r="D32" s="5">
        <f t="shared" si="1"/>
        <v>300</v>
      </c>
      <c r="E32" s="5">
        <f t="shared" si="4"/>
        <v>0</v>
      </c>
      <c r="F32" t="b">
        <f t="shared" si="2"/>
        <v>0</v>
      </c>
      <c r="G32" t="b">
        <f t="shared" si="3"/>
        <v>0</v>
      </c>
      <c r="H32" s="5">
        <f t="shared" si="6"/>
        <v>0</v>
      </c>
      <c r="I32" s="5">
        <f t="shared" si="5"/>
        <v>0</v>
      </c>
      <c r="J32" s="5">
        <f t="shared" si="7"/>
        <v>0</v>
      </c>
      <c r="K32">
        <v>3400</v>
      </c>
      <c r="L32" s="39">
        <v>513691</v>
      </c>
      <c r="M32" s="14">
        <v>50</v>
      </c>
      <c r="N32" s="39">
        <v>308215</v>
      </c>
      <c r="O32" s="14">
        <v>50</v>
      </c>
      <c r="P32" s="9"/>
    </row>
    <row r="33" spans="3:16" ht="17.399999999999999" x14ac:dyDescent="0.3">
      <c r="C33" s="5">
        <f t="shared" si="0"/>
        <v>300</v>
      </c>
      <c r="D33" s="5">
        <f t="shared" si="1"/>
        <v>300</v>
      </c>
      <c r="E33" s="5">
        <f t="shared" si="4"/>
        <v>0</v>
      </c>
      <c r="F33" t="b">
        <f t="shared" si="2"/>
        <v>0</v>
      </c>
      <c r="G33" t="b">
        <f t="shared" si="3"/>
        <v>0</v>
      </c>
      <c r="H33" s="5">
        <f t="shared" si="6"/>
        <v>0</v>
      </c>
      <c r="I33" s="5">
        <f t="shared" si="5"/>
        <v>0</v>
      </c>
      <c r="J33" s="5">
        <f t="shared" si="7"/>
        <v>0</v>
      </c>
      <c r="K33">
        <v>3600</v>
      </c>
      <c r="L33" s="39">
        <v>533915</v>
      </c>
      <c r="M33" s="14">
        <v>50</v>
      </c>
      <c r="N33" s="39">
        <v>320349</v>
      </c>
      <c r="O33" s="14">
        <v>50</v>
      </c>
      <c r="P33" s="9"/>
    </row>
    <row r="34" spans="3:16" ht="17.399999999999999" x14ac:dyDescent="0.3">
      <c r="C34" s="5">
        <f t="shared" si="0"/>
        <v>300</v>
      </c>
      <c r="D34" s="5">
        <f t="shared" si="1"/>
        <v>300</v>
      </c>
      <c r="E34" s="5">
        <f t="shared" si="4"/>
        <v>0</v>
      </c>
      <c r="F34" t="b">
        <f t="shared" si="2"/>
        <v>0</v>
      </c>
      <c r="G34" t="b">
        <f t="shared" si="3"/>
        <v>0</v>
      </c>
      <c r="H34" s="5">
        <f t="shared" si="6"/>
        <v>0</v>
      </c>
      <c r="I34" s="5">
        <f t="shared" si="5"/>
        <v>0</v>
      </c>
      <c r="J34" s="5">
        <f t="shared" si="7"/>
        <v>0</v>
      </c>
      <c r="K34">
        <v>3800</v>
      </c>
      <c r="L34" s="39">
        <v>553029</v>
      </c>
      <c r="M34" s="14">
        <v>50</v>
      </c>
      <c r="N34" s="39">
        <v>331817</v>
      </c>
      <c r="O34" s="14">
        <v>50</v>
      </c>
      <c r="P34" s="9"/>
    </row>
    <row r="35" spans="3:16" ht="17.399999999999999" x14ac:dyDescent="0.3">
      <c r="C35" s="5">
        <f t="shared" si="0"/>
        <v>300</v>
      </c>
      <c r="D35" s="5">
        <f t="shared" si="1"/>
        <v>300</v>
      </c>
      <c r="E35" s="5">
        <f t="shared" si="4"/>
        <v>0</v>
      </c>
      <c r="F35" t="b">
        <f t="shared" si="2"/>
        <v>0</v>
      </c>
      <c r="G35" t="b">
        <f t="shared" si="3"/>
        <v>0</v>
      </c>
      <c r="H35" s="5">
        <f t="shared" si="6"/>
        <v>0</v>
      </c>
      <c r="I35" s="5">
        <f t="shared" si="5"/>
        <v>0</v>
      </c>
      <c r="J35" s="5">
        <f t="shared" si="7"/>
        <v>0</v>
      </c>
      <c r="K35">
        <v>4000</v>
      </c>
      <c r="L35" s="39">
        <v>571032</v>
      </c>
      <c r="M35" s="14">
        <v>50</v>
      </c>
      <c r="N35" s="39">
        <v>342619</v>
      </c>
      <c r="O35" s="14">
        <v>50</v>
      </c>
      <c r="P35" s="9"/>
    </row>
    <row r="36" spans="3:16" ht="17.399999999999999" x14ac:dyDescent="0.3">
      <c r="C36" s="5">
        <f t="shared" ref="C36:C57" si="8">C35</f>
        <v>300</v>
      </c>
      <c r="D36" s="5">
        <f t="shared" ref="D36:D57" si="9">D35</f>
        <v>300</v>
      </c>
      <c r="E36" s="5">
        <f t="shared" si="4"/>
        <v>0</v>
      </c>
      <c r="F36" t="b">
        <f t="shared" si="2"/>
        <v>0</v>
      </c>
      <c r="G36" t="b">
        <f t="shared" si="3"/>
        <v>0</v>
      </c>
      <c r="H36" s="5">
        <f t="shared" si="6"/>
        <v>0</v>
      </c>
      <c r="I36" s="5">
        <f t="shared" si="5"/>
        <v>0</v>
      </c>
      <c r="J36" s="5">
        <f t="shared" si="7"/>
        <v>0</v>
      </c>
      <c r="K36">
        <v>4200</v>
      </c>
      <c r="L36" s="39">
        <v>587925</v>
      </c>
      <c r="M36" s="14">
        <v>50</v>
      </c>
      <c r="N36" s="39">
        <v>352755</v>
      </c>
      <c r="O36" s="14">
        <v>50</v>
      </c>
      <c r="P36" s="9"/>
    </row>
    <row r="37" spans="3:16" ht="17.399999999999999" x14ac:dyDescent="0.3">
      <c r="C37" s="5">
        <f t="shared" si="8"/>
        <v>300</v>
      </c>
      <c r="D37" s="5">
        <f t="shared" si="9"/>
        <v>300</v>
      </c>
      <c r="E37" s="5">
        <f t="shared" si="4"/>
        <v>0</v>
      </c>
      <c r="F37" t="b">
        <f t="shared" ref="F37:F63" si="10">AND(C37&gt;K36,C37&lt;K37)</f>
        <v>0</v>
      </c>
      <c r="G37" t="b">
        <f t="shared" ref="G37:G63" si="11">AND(D37&gt;K36,D37&lt;K37)</f>
        <v>0</v>
      </c>
      <c r="H37" s="5">
        <f t="shared" si="6"/>
        <v>0</v>
      </c>
      <c r="I37" s="5">
        <f t="shared" si="5"/>
        <v>0</v>
      </c>
      <c r="J37" s="5">
        <f t="shared" si="7"/>
        <v>0</v>
      </c>
      <c r="K37">
        <v>4400</v>
      </c>
      <c r="L37" s="39">
        <v>603708</v>
      </c>
      <c r="M37" s="14">
        <v>50</v>
      </c>
      <c r="N37" s="39">
        <v>362225</v>
      </c>
      <c r="O37" s="14">
        <v>50</v>
      </c>
      <c r="P37" s="9"/>
    </row>
    <row r="38" spans="3:16" ht="17.399999999999999" x14ac:dyDescent="0.3">
      <c r="C38" s="5">
        <f t="shared" si="8"/>
        <v>300</v>
      </c>
      <c r="D38" s="5">
        <f t="shared" si="9"/>
        <v>300</v>
      </c>
      <c r="E38" s="5">
        <f t="shared" ref="E38:E63" si="12">IF(C38=K38,L38,0)</f>
        <v>0</v>
      </c>
      <c r="F38" t="b">
        <f t="shared" si="10"/>
        <v>0</v>
      </c>
      <c r="G38" t="b">
        <f t="shared" si="11"/>
        <v>0</v>
      </c>
      <c r="H38" s="5">
        <f t="shared" si="6"/>
        <v>0</v>
      </c>
      <c r="I38" s="5">
        <f t="shared" ref="I38:I63" si="13">IF(D38=K38,N38,0)</f>
        <v>0</v>
      </c>
      <c r="J38" s="5">
        <f t="shared" si="7"/>
        <v>0</v>
      </c>
      <c r="K38">
        <v>4600</v>
      </c>
      <c r="L38" s="39">
        <v>618380</v>
      </c>
      <c r="M38" s="14">
        <v>50</v>
      </c>
      <c r="N38" s="39">
        <v>371028</v>
      </c>
      <c r="O38" s="14">
        <v>50</v>
      </c>
      <c r="P38" s="9"/>
    </row>
    <row r="39" spans="3:16" ht="17.399999999999999" x14ac:dyDescent="0.3">
      <c r="C39" s="5">
        <f t="shared" si="8"/>
        <v>300</v>
      </c>
      <c r="D39" s="5">
        <f t="shared" si="9"/>
        <v>300</v>
      </c>
      <c r="E39" s="5">
        <f t="shared" si="12"/>
        <v>0</v>
      </c>
      <c r="F39" t="b">
        <f t="shared" si="10"/>
        <v>0</v>
      </c>
      <c r="G39" t="b">
        <f t="shared" si="11"/>
        <v>0</v>
      </c>
      <c r="H39" s="5">
        <f t="shared" ref="H39:H63" si="14">IF(F39=TRUE,(((L39-L38)/(K39-K38))*(C39-K38))+L38,0)</f>
        <v>0</v>
      </c>
      <c r="I39" s="5">
        <f t="shared" si="13"/>
        <v>0</v>
      </c>
      <c r="J39" s="5">
        <f t="shared" ref="J39:J63" si="15">IF(G39=TRUE,(((N39-N38)/(K39-K38))*(D39-K38))+N38,0)</f>
        <v>0</v>
      </c>
      <c r="K39">
        <v>4800</v>
      </c>
      <c r="L39" s="39">
        <v>631942</v>
      </c>
      <c r="M39" s="14">
        <v>50</v>
      </c>
      <c r="N39" s="39">
        <v>379165</v>
      </c>
      <c r="O39" s="14">
        <v>50</v>
      </c>
      <c r="P39" s="9"/>
    </row>
    <row r="40" spans="3:16" ht="17.399999999999999" x14ac:dyDescent="0.3">
      <c r="C40" s="5">
        <f t="shared" si="8"/>
        <v>300</v>
      </c>
      <c r="D40" s="5">
        <f t="shared" si="9"/>
        <v>300</v>
      </c>
      <c r="E40" s="5">
        <f t="shared" si="12"/>
        <v>0</v>
      </c>
      <c r="F40" t="b">
        <f t="shared" si="10"/>
        <v>0</v>
      </c>
      <c r="G40" t="b">
        <f t="shared" si="11"/>
        <v>0</v>
      </c>
      <c r="H40" s="5">
        <f t="shared" si="14"/>
        <v>0</v>
      </c>
      <c r="I40" s="5">
        <f t="shared" si="13"/>
        <v>0</v>
      </c>
      <c r="J40" s="5">
        <f t="shared" si="15"/>
        <v>0</v>
      </c>
      <c r="K40">
        <v>5000</v>
      </c>
      <c r="L40" s="39">
        <v>642411</v>
      </c>
      <c r="M40" s="14">
        <v>50</v>
      </c>
      <c r="N40" s="39">
        <v>385447</v>
      </c>
      <c r="O40" s="14">
        <v>50</v>
      </c>
      <c r="P40" s="9"/>
    </row>
    <row r="41" spans="3:16" ht="17.399999999999999" x14ac:dyDescent="0.3">
      <c r="C41" s="5">
        <f t="shared" si="8"/>
        <v>300</v>
      </c>
      <c r="D41" s="5">
        <f t="shared" si="9"/>
        <v>300</v>
      </c>
      <c r="E41" s="5">
        <f t="shared" si="12"/>
        <v>0</v>
      </c>
      <c r="F41" t="b">
        <f t="shared" si="10"/>
        <v>0</v>
      </c>
      <c r="G41" t="b">
        <f t="shared" si="11"/>
        <v>0</v>
      </c>
      <c r="H41" s="5">
        <f t="shared" si="14"/>
        <v>0</v>
      </c>
      <c r="I41" s="5">
        <f t="shared" si="13"/>
        <v>0</v>
      </c>
      <c r="J41" s="5">
        <f t="shared" si="15"/>
        <v>0</v>
      </c>
      <c r="K41">
        <v>6000</v>
      </c>
      <c r="L41" s="39">
        <v>732824</v>
      </c>
      <c r="M41" s="14">
        <v>50</v>
      </c>
      <c r="N41" s="39">
        <v>439695</v>
      </c>
      <c r="O41" s="14">
        <v>50</v>
      </c>
      <c r="P41" s="9"/>
    </row>
    <row r="42" spans="3:16" ht="17.399999999999999" x14ac:dyDescent="0.3">
      <c r="C42" s="5">
        <f t="shared" si="8"/>
        <v>300</v>
      </c>
      <c r="D42" s="5">
        <f t="shared" si="9"/>
        <v>300</v>
      </c>
      <c r="E42" s="5">
        <f t="shared" si="12"/>
        <v>0</v>
      </c>
      <c r="F42" t="b">
        <f t="shared" si="10"/>
        <v>0</v>
      </c>
      <c r="G42" t="b">
        <f t="shared" si="11"/>
        <v>0</v>
      </c>
      <c r="H42" s="5">
        <f t="shared" si="14"/>
        <v>0</v>
      </c>
      <c r="I42" s="5">
        <f t="shared" si="13"/>
        <v>0</v>
      </c>
      <c r="J42" s="5">
        <f t="shared" si="15"/>
        <v>0</v>
      </c>
      <c r="K42">
        <v>7000</v>
      </c>
      <c r="L42" s="39">
        <v>810548</v>
      </c>
      <c r="M42" s="14">
        <v>50</v>
      </c>
      <c r="N42" s="39">
        <v>486329</v>
      </c>
      <c r="O42" s="14">
        <v>50</v>
      </c>
      <c r="P42" s="9"/>
    </row>
    <row r="43" spans="3:16" ht="17.399999999999999" x14ac:dyDescent="0.3">
      <c r="C43" s="5">
        <f t="shared" si="8"/>
        <v>300</v>
      </c>
      <c r="D43" s="5">
        <f t="shared" si="9"/>
        <v>300</v>
      </c>
      <c r="E43" s="5">
        <f t="shared" si="12"/>
        <v>0</v>
      </c>
      <c r="F43" t="b">
        <f t="shared" si="10"/>
        <v>0</v>
      </c>
      <c r="G43" t="b">
        <f t="shared" si="11"/>
        <v>0</v>
      </c>
      <c r="H43" s="5">
        <f t="shared" si="14"/>
        <v>0</v>
      </c>
      <c r="I43" s="5">
        <f t="shared" si="13"/>
        <v>0</v>
      </c>
      <c r="J43" s="5">
        <f t="shared" si="15"/>
        <v>0</v>
      </c>
      <c r="K43">
        <v>8000</v>
      </c>
      <c r="L43" s="39">
        <v>885100</v>
      </c>
      <c r="M43" s="14">
        <v>50</v>
      </c>
      <c r="N43" s="39">
        <v>531060</v>
      </c>
      <c r="O43" s="14">
        <v>50</v>
      </c>
      <c r="P43" s="9"/>
    </row>
    <row r="44" spans="3:16" ht="17.399999999999999" x14ac:dyDescent="0.3">
      <c r="C44" s="5">
        <f t="shared" si="8"/>
        <v>300</v>
      </c>
      <c r="D44" s="5">
        <f t="shared" si="9"/>
        <v>300</v>
      </c>
      <c r="E44" s="5">
        <f t="shared" si="12"/>
        <v>0</v>
      </c>
      <c r="F44" t="b">
        <f t="shared" si="10"/>
        <v>0</v>
      </c>
      <c r="G44" t="b">
        <f t="shared" si="11"/>
        <v>0</v>
      </c>
      <c r="H44" s="5">
        <f t="shared" si="14"/>
        <v>0</v>
      </c>
      <c r="I44" s="5">
        <f t="shared" si="13"/>
        <v>0</v>
      </c>
      <c r="J44" s="5">
        <f t="shared" si="15"/>
        <v>0</v>
      </c>
      <c r="K44">
        <v>9000</v>
      </c>
      <c r="L44" s="39">
        <v>963617</v>
      </c>
      <c r="M44" s="14">
        <v>50</v>
      </c>
      <c r="N44" s="39">
        <v>578170</v>
      </c>
      <c r="O44" s="14">
        <v>50</v>
      </c>
      <c r="P44" s="9"/>
    </row>
    <row r="45" spans="3:16" ht="17.399999999999999" x14ac:dyDescent="0.3">
      <c r="C45" s="5">
        <f t="shared" si="8"/>
        <v>300</v>
      </c>
      <c r="D45" s="5">
        <f t="shared" si="9"/>
        <v>300</v>
      </c>
      <c r="E45" s="5">
        <f t="shared" si="12"/>
        <v>0</v>
      </c>
      <c r="F45" t="b">
        <f t="shared" si="10"/>
        <v>0</v>
      </c>
      <c r="G45" t="b">
        <f t="shared" si="11"/>
        <v>0</v>
      </c>
      <c r="H45" s="5">
        <f t="shared" si="14"/>
        <v>0</v>
      </c>
      <c r="I45" s="5">
        <f t="shared" si="13"/>
        <v>0</v>
      </c>
      <c r="J45" s="5">
        <f t="shared" si="15"/>
        <v>0</v>
      </c>
      <c r="K45">
        <v>10000</v>
      </c>
      <c r="L45" s="39">
        <v>1034996</v>
      </c>
      <c r="M45" s="14">
        <v>50</v>
      </c>
      <c r="N45" s="39">
        <v>620997</v>
      </c>
      <c r="O45" s="14">
        <v>50</v>
      </c>
      <c r="P45" s="9"/>
    </row>
    <row r="46" spans="3:16" ht="17.399999999999999" x14ac:dyDescent="0.3">
      <c r="C46" s="5">
        <f t="shared" si="8"/>
        <v>300</v>
      </c>
      <c r="D46" s="5">
        <f t="shared" si="9"/>
        <v>300</v>
      </c>
      <c r="E46" s="5">
        <f t="shared" si="12"/>
        <v>0</v>
      </c>
      <c r="F46" t="b">
        <f t="shared" si="10"/>
        <v>0</v>
      </c>
      <c r="G46" t="b">
        <f t="shared" si="11"/>
        <v>0</v>
      </c>
      <c r="H46" s="5">
        <f t="shared" si="14"/>
        <v>0</v>
      </c>
      <c r="I46" s="5">
        <f t="shared" si="13"/>
        <v>0</v>
      </c>
      <c r="J46" s="5">
        <f t="shared" si="15"/>
        <v>0</v>
      </c>
      <c r="K46">
        <v>12500</v>
      </c>
      <c r="L46" s="39">
        <v>1199564</v>
      </c>
      <c r="M46" s="14">
        <v>50</v>
      </c>
      <c r="N46" s="39">
        <v>719738</v>
      </c>
      <c r="O46" s="14">
        <v>50</v>
      </c>
      <c r="P46" s="9"/>
    </row>
    <row r="47" spans="3:16" ht="17.399999999999999" x14ac:dyDescent="0.3">
      <c r="C47" s="5">
        <f t="shared" si="8"/>
        <v>300</v>
      </c>
      <c r="D47" s="5">
        <f t="shared" si="9"/>
        <v>300</v>
      </c>
      <c r="E47" s="5">
        <f t="shared" si="12"/>
        <v>0</v>
      </c>
      <c r="F47" t="b">
        <f t="shared" si="10"/>
        <v>0</v>
      </c>
      <c r="G47" t="b">
        <f t="shared" si="11"/>
        <v>0</v>
      </c>
      <c r="H47" s="5">
        <f t="shared" si="14"/>
        <v>0</v>
      </c>
      <c r="I47" s="5">
        <f t="shared" si="13"/>
        <v>0</v>
      </c>
      <c r="J47" s="5">
        <f t="shared" si="15"/>
        <v>0</v>
      </c>
      <c r="K47">
        <v>15000</v>
      </c>
      <c r="L47" s="39">
        <v>1350253</v>
      </c>
      <c r="M47" s="14">
        <v>50</v>
      </c>
      <c r="N47" s="39">
        <v>810152</v>
      </c>
      <c r="O47" s="14">
        <v>50</v>
      </c>
      <c r="P47" s="9"/>
    </row>
    <row r="48" spans="3:16" ht="17.399999999999999" x14ac:dyDescent="0.3">
      <c r="C48" s="5">
        <f t="shared" si="8"/>
        <v>300</v>
      </c>
      <c r="D48" s="5">
        <f t="shared" si="9"/>
        <v>300</v>
      </c>
      <c r="E48" s="5">
        <f t="shared" si="12"/>
        <v>0</v>
      </c>
      <c r="F48" t="b">
        <f t="shared" si="10"/>
        <v>0</v>
      </c>
      <c r="G48" t="b">
        <f t="shared" si="11"/>
        <v>0</v>
      </c>
      <c r="H48" s="5">
        <f t="shared" si="14"/>
        <v>0</v>
      </c>
      <c r="I48" s="5">
        <f t="shared" si="13"/>
        <v>0</v>
      </c>
      <c r="J48" s="5">
        <f t="shared" si="15"/>
        <v>0</v>
      </c>
      <c r="K48">
        <v>17500</v>
      </c>
      <c r="L48" s="39">
        <v>1471201</v>
      </c>
      <c r="M48" s="14">
        <v>50</v>
      </c>
      <c r="N48" s="39">
        <v>882720</v>
      </c>
      <c r="O48" s="14">
        <v>50</v>
      </c>
      <c r="P48" s="9"/>
    </row>
    <row r="49" spans="3:16" ht="17.399999999999999" x14ac:dyDescent="0.3">
      <c r="C49" s="5">
        <f t="shared" si="8"/>
        <v>300</v>
      </c>
      <c r="D49" s="5">
        <f t="shared" si="9"/>
        <v>300</v>
      </c>
      <c r="E49" s="5">
        <f t="shared" si="12"/>
        <v>0</v>
      </c>
      <c r="F49" t="b">
        <f t="shared" si="10"/>
        <v>0</v>
      </c>
      <c r="G49" t="b">
        <f t="shared" si="11"/>
        <v>0</v>
      </c>
      <c r="H49" s="5">
        <f t="shared" si="14"/>
        <v>0</v>
      </c>
      <c r="I49" s="5">
        <f t="shared" si="13"/>
        <v>0</v>
      </c>
      <c r="J49" s="5">
        <f t="shared" si="15"/>
        <v>0</v>
      </c>
      <c r="K49">
        <v>20000</v>
      </c>
      <c r="L49" s="39">
        <v>1586200</v>
      </c>
      <c r="M49" s="14">
        <v>50</v>
      </c>
      <c r="N49" s="39">
        <v>951720</v>
      </c>
      <c r="O49" s="14">
        <v>50</v>
      </c>
      <c r="P49" s="9"/>
    </row>
    <row r="50" spans="3:16" ht="17.399999999999999" x14ac:dyDescent="0.3">
      <c r="C50" s="5">
        <f t="shared" si="8"/>
        <v>300</v>
      </c>
      <c r="D50" s="5">
        <f t="shared" si="9"/>
        <v>300</v>
      </c>
      <c r="E50" s="5">
        <f t="shared" si="12"/>
        <v>0</v>
      </c>
      <c r="F50" t="b">
        <f t="shared" si="10"/>
        <v>0</v>
      </c>
      <c r="G50" t="b">
        <f t="shared" si="11"/>
        <v>0</v>
      </c>
      <c r="H50" s="5">
        <f t="shared" si="14"/>
        <v>0</v>
      </c>
      <c r="I50" s="5">
        <f t="shared" si="13"/>
        <v>0</v>
      </c>
      <c r="J50" s="5">
        <f t="shared" si="15"/>
        <v>0</v>
      </c>
      <c r="K50">
        <v>22500</v>
      </c>
      <c r="L50" s="39">
        <v>1677407</v>
      </c>
      <c r="M50" s="14">
        <v>50</v>
      </c>
      <c r="N50" s="39">
        <v>1006444</v>
      </c>
      <c r="O50" s="14">
        <v>50</v>
      </c>
      <c r="P50" s="9"/>
    </row>
    <row r="51" spans="3:16" ht="17.399999999999999" x14ac:dyDescent="0.3">
      <c r="C51" s="5">
        <f t="shared" si="8"/>
        <v>300</v>
      </c>
      <c r="D51" s="5">
        <f t="shared" si="9"/>
        <v>300</v>
      </c>
      <c r="E51" s="5">
        <f t="shared" si="12"/>
        <v>0</v>
      </c>
      <c r="F51" t="b">
        <f t="shared" si="10"/>
        <v>0</v>
      </c>
      <c r="G51" t="b">
        <f t="shared" si="11"/>
        <v>0</v>
      </c>
      <c r="H51" s="5">
        <f t="shared" si="14"/>
        <v>0</v>
      </c>
      <c r="I51" s="5">
        <f t="shared" si="13"/>
        <v>0</v>
      </c>
      <c r="J51" s="5">
        <f t="shared" si="15"/>
        <v>0</v>
      </c>
      <c r="K51">
        <v>25000</v>
      </c>
      <c r="L51" s="39">
        <v>1774561</v>
      </c>
      <c r="M51" s="14">
        <v>50</v>
      </c>
      <c r="N51" s="39">
        <v>1064737</v>
      </c>
      <c r="O51" s="14">
        <v>50</v>
      </c>
      <c r="P51" s="9"/>
    </row>
    <row r="52" spans="3:16" ht="17.399999999999999" x14ac:dyDescent="0.3">
      <c r="C52" s="5">
        <f t="shared" si="8"/>
        <v>300</v>
      </c>
      <c r="D52" s="5">
        <f t="shared" si="9"/>
        <v>300</v>
      </c>
      <c r="E52" s="5">
        <f t="shared" si="12"/>
        <v>0</v>
      </c>
      <c r="F52" t="b">
        <f t="shared" si="10"/>
        <v>0</v>
      </c>
      <c r="G52" t="b">
        <f t="shared" si="11"/>
        <v>0</v>
      </c>
      <c r="H52" s="5">
        <f t="shared" si="14"/>
        <v>0</v>
      </c>
      <c r="I52" s="5">
        <f t="shared" si="13"/>
        <v>0</v>
      </c>
      <c r="J52" s="5">
        <f t="shared" si="15"/>
        <v>0</v>
      </c>
      <c r="K52">
        <v>27500</v>
      </c>
      <c r="L52" s="39">
        <v>1832061</v>
      </c>
      <c r="M52" s="14">
        <v>50</v>
      </c>
      <c r="N52" s="39">
        <v>1099237</v>
      </c>
      <c r="O52" s="14">
        <v>50</v>
      </c>
      <c r="P52" s="9"/>
    </row>
    <row r="53" spans="3:16" ht="17.399999999999999" x14ac:dyDescent="0.3">
      <c r="C53" s="5">
        <f t="shared" si="8"/>
        <v>300</v>
      </c>
      <c r="D53" s="5">
        <f t="shared" si="9"/>
        <v>300</v>
      </c>
      <c r="E53" s="5">
        <f t="shared" si="12"/>
        <v>0</v>
      </c>
      <c r="F53" t="b">
        <f t="shared" si="10"/>
        <v>0</v>
      </c>
      <c r="G53" t="b">
        <f t="shared" si="11"/>
        <v>0</v>
      </c>
      <c r="H53" s="5">
        <f t="shared" si="14"/>
        <v>0</v>
      </c>
      <c r="I53" s="5">
        <f t="shared" si="13"/>
        <v>0</v>
      </c>
      <c r="J53" s="5">
        <f t="shared" si="15"/>
        <v>0</v>
      </c>
      <c r="K53">
        <v>30000</v>
      </c>
      <c r="L53" s="39">
        <v>1915337</v>
      </c>
      <c r="M53" s="14">
        <v>50</v>
      </c>
      <c r="N53" s="39">
        <v>1149202</v>
      </c>
      <c r="O53" s="14">
        <v>50</v>
      </c>
      <c r="P53" s="9"/>
    </row>
    <row r="54" spans="3:16" ht="17.399999999999999" x14ac:dyDescent="0.3">
      <c r="C54" s="5">
        <f t="shared" si="8"/>
        <v>300</v>
      </c>
      <c r="D54" s="5">
        <f t="shared" si="9"/>
        <v>300</v>
      </c>
      <c r="E54" s="5">
        <f t="shared" si="12"/>
        <v>0</v>
      </c>
      <c r="F54" t="b">
        <f t="shared" si="10"/>
        <v>0</v>
      </c>
      <c r="G54" t="b">
        <f t="shared" si="11"/>
        <v>0</v>
      </c>
      <c r="H54" s="5">
        <f t="shared" si="14"/>
        <v>0</v>
      </c>
      <c r="I54" s="5">
        <f t="shared" si="13"/>
        <v>0</v>
      </c>
      <c r="J54" s="5">
        <f t="shared" si="15"/>
        <v>0</v>
      </c>
      <c r="K54">
        <v>35000</v>
      </c>
      <c r="L54" s="39">
        <v>2095767</v>
      </c>
      <c r="M54" s="14">
        <v>50</v>
      </c>
      <c r="N54" s="39">
        <v>1257460</v>
      </c>
      <c r="O54" s="14">
        <v>50</v>
      </c>
      <c r="P54" s="9"/>
    </row>
    <row r="55" spans="3:16" ht="17.399999999999999" x14ac:dyDescent="0.3">
      <c r="C55" s="5">
        <f t="shared" si="8"/>
        <v>300</v>
      </c>
      <c r="D55" s="5">
        <f t="shared" si="9"/>
        <v>300</v>
      </c>
      <c r="E55" s="5">
        <f t="shared" si="12"/>
        <v>0</v>
      </c>
      <c r="F55" t="b">
        <f t="shared" si="10"/>
        <v>0</v>
      </c>
      <c r="G55" t="b">
        <f t="shared" si="11"/>
        <v>0</v>
      </c>
      <c r="H55" s="5">
        <f t="shared" si="14"/>
        <v>0</v>
      </c>
      <c r="I55" s="5">
        <f t="shared" si="13"/>
        <v>0</v>
      </c>
      <c r="J55" s="5">
        <f t="shared" si="15"/>
        <v>0</v>
      </c>
      <c r="K55">
        <v>40000</v>
      </c>
      <c r="L55" s="39">
        <v>2236542</v>
      </c>
      <c r="M55" s="14">
        <v>50</v>
      </c>
      <c r="N55" s="39">
        <v>1341925</v>
      </c>
      <c r="O55" s="14">
        <v>50</v>
      </c>
      <c r="P55" s="9"/>
    </row>
    <row r="56" spans="3:16" ht="17.399999999999999" x14ac:dyDescent="0.3">
      <c r="C56" s="5">
        <f t="shared" si="8"/>
        <v>300</v>
      </c>
      <c r="D56" s="5">
        <f t="shared" si="9"/>
        <v>300</v>
      </c>
      <c r="E56" s="5">
        <f t="shared" si="12"/>
        <v>0</v>
      </c>
      <c r="F56" t="b">
        <f t="shared" si="10"/>
        <v>0</v>
      </c>
      <c r="G56" t="b">
        <f t="shared" si="11"/>
        <v>0</v>
      </c>
      <c r="H56" s="5">
        <f t="shared" si="14"/>
        <v>0</v>
      </c>
      <c r="I56" s="5">
        <f t="shared" si="13"/>
        <v>0</v>
      </c>
      <c r="J56" s="5">
        <f t="shared" si="15"/>
        <v>0</v>
      </c>
      <c r="K56">
        <v>45000</v>
      </c>
      <c r="L56" s="39">
        <v>2373352</v>
      </c>
      <c r="M56" s="14">
        <v>50</v>
      </c>
      <c r="N56" s="39">
        <v>1424011</v>
      </c>
      <c r="O56" s="14">
        <v>50</v>
      </c>
      <c r="P56" s="9"/>
    </row>
    <row r="57" spans="3:16" ht="17.399999999999999" x14ac:dyDescent="0.3">
      <c r="C57" s="5">
        <f t="shared" si="8"/>
        <v>300</v>
      </c>
      <c r="D57" s="5">
        <f t="shared" si="9"/>
        <v>300</v>
      </c>
      <c r="E57" s="5">
        <f t="shared" si="12"/>
        <v>0</v>
      </c>
      <c r="F57" t="b">
        <f t="shared" si="10"/>
        <v>0</v>
      </c>
      <c r="G57" t="b">
        <f t="shared" si="11"/>
        <v>0</v>
      </c>
      <c r="H57" s="5">
        <f t="shared" si="14"/>
        <v>0</v>
      </c>
      <c r="I57" s="5">
        <f t="shared" si="13"/>
        <v>0</v>
      </c>
      <c r="J57" s="5">
        <f t="shared" si="15"/>
        <v>0</v>
      </c>
      <c r="K57">
        <v>50000</v>
      </c>
      <c r="L57" s="39">
        <v>2498265</v>
      </c>
      <c r="M57" s="14">
        <v>50</v>
      </c>
      <c r="N57" s="39">
        <v>1498959</v>
      </c>
      <c r="O57" s="14">
        <v>50</v>
      </c>
      <c r="P57" s="9"/>
    </row>
    <row r="58" spans="3:16" ht="17.399999999999999" x14ac:dyDescent="0.3">
      <c r="C58" s="5">
        <f>C55</f>
        <v>300</v>
      </c>
      <c r="D58" s="5">
        <f>D55</f>
        <v>300</v>
      </c>
      <c r="E58" s="5">
        <f t="shared" si="12"/>
        <v>0</v>
      </c>
      <c r="F58" t="b">
        <f t="shared" si="10"/>
        <v>0</v>
      </c>
      <c r="G58" t="b">
        <f t="shared" si="11"/>
        <v>0</v>
      </c>
      <c r="H58" s="5">
        <f t="shared" si="14"/>
        <v>0</v>
      </c>
      <c r="I58" s="5">
        <f t="shared" si="13"/>
        <v>0</v>
      </c>
      <c r="J58" s="5">
        <f t="shared" si="15"/>
        <v>0</v>
      </c>
      <c r="K58">
        <v>55000</v>
      </c>
      <c r="L58" s="39">
        <v>2617230</v>
      </c>
      <c r="M58" s="14">
        <v>50</v>
      </c>
      <c r="N58" s="39">
        <v>1570338</v>
      </c>
      <c r="O58" s="14">
        <v>50</v>
      </c>
      <c r="P58" s="9"/>
    </row>
    <row r="59" spans="3:16" ht="17.399999999999999" x14ac:dyDescent="0.3">
      <c r="C59" s="5">
        <f>C57</f>
        <v>300</v>
      </c>
      <c r="D59" s="5">
        <f>D57</f>
        <v>300</v>
      </c>
      <c r="E59" s="5">
        <f t="shared" si="12"/>
        <v>0</v>
      </c>
      <c r="F59" t="b">
        <f t="shared" si="10"/>
        <v>0</v>
      </c>
      <c r="G59" t="b">
        <f t="shared" si="11"/>
        <v>0</v>
      </c>
      <c r="H59" s="5">
        <f t="shared" si="14"/>
        <v>0</v>
      </c>
      <c r="I59" s="5">
        <f t="shared" si="13"/>
        <v>0</v>
      </c>
      <c r="J59" s="5">
        <f t="shared" si="15"/>
        <v>0</v>
      </c>
      <c r="K59">
        <v>60000</v>
      </c>
      <c r="L59" s="39">
        <v>2736195</v>
      </c>
      <c r="M59" s="14">
        <v>50</v>
      </c>
      <c r="N59" s="39">
        <v>1641717</v>
      </c>
      <c r="O59" s="14">
        <v>50</v>
      </c>
      <c r="P59" s="9"/>
    </row>
    <row r="60" spans="3:16" ht="17.399999999999999" x14ac:dyDescent="0.3">
      <c r="C60" s="5">
        <f t="shared" ref="C60:D63" si="16">C59</f>
        <v>300</v>
      </c>
      <c r="D60" s="5">
        <f t="shared" si="16"/>
        <v>300</v>
      </c>
      <c r="E60" s="5">
        <f t="shared" si="12"/>
        <v>0</v>
      </c>
      <c r="F60" t="b">
        <f t="shared" si="10"/>
        <v>0</v>
      </c>
      <c r="G60" t="b">
        <f t="shared" si="11"/>
        <v>0</v>
      </c>
      <c r="H60" s="5">
        <f t="shared" si="14"/>
        <v>0</v>
      </c>
      <c r="I60" s="5">
        <f t="shared" si="13"/>
        <v>0</v>
      </c>
      <c r="J60" s="5">
        <f t="shared" si="15"/>
        <v>0</v>
      </c>
      <c r="K60">
        <v>70000</v>
      </c>
      <c r="L60" s="39">
        <v>2970160</v>
      </c>
      <c r="M60" s="14">
        <v>50</v>
      </c>
      <c r="N60" s="39">
        <v>1782096</v>
      </c>
      <c r="O60" s="14">
        <v>50</v>
      </c>
      <c r="P60" s="9"/>
    </row>
    <row r="61" spans="3:16" ht="17.399999999999999" x14ac:dyDescent="0.3">
      <c r="C61" s="5">
        <f t="shared" si="16"/>
        <v>300</v>
      </c>
      <c r="D61" s="5">
        <f t="shared" si="16"/>
        <v>300</v>
      </c>
      <c r="E61" s="5">
        <f t="shared" si="12"/>
        <v>0</v>
      </c>
      <c r="F61" t="b">
        <f t="shared" si="10"/>
        <v>0</v>
      </c>
      <c r="G61" t="b">
        <f t="shared" si="11"/>
        <v>0</v>
      </c>
      <c r="H61" s="5">
        <f t="shared" si="14"/>
        <v>0</v>
      </c>
      <c r="I61" s="5">
        <f t="shared" si="13"/>
        <v>0</v>
      </c>
      <c r="J61" s="5">
        <f t="shared" si="15"/>
        <v>0</v>
      </c>
      <c r="K61">
        <v>80000</v>
      </c>
      <c r="L61" s="39">
        <v>3172400</v>
      </c>
      <c r="M61" s="14">
        <v>50</v>
      </c>
      <c r="N61" s="39">
        <v>1903440</v>
      </c>
      <c r="O61" s="14">
        <v>50</v>
      </c>
      <c r="P61" s="9"/>
    </row>
    <row r="62" spans="3:16" ht="17.399999999999999" x14ac:dyDescent="0.3">
      <c r="C62" s="5">
        <f t="shared" si="16"/>
        <v>300</v>
      </c>
      <c r="D62" s="5">
        <f t="shared" si="16"/>
        <v>300</v>
      </c>
      <c r="E62" s="5">
        <f t="shared" si="12"/>
        <v>0</v>
      </c>
      <c r="F62" t="b">
        <f t="shared" si="10"/>
        <v>0</v>
      </c>
      <c r="G62" t="b">
        <f t="shared" si="11"/>
        <v>0</v>
      </c>
      <c r="H62" s="5">
        <f t="shared" si="14"/>
        <v>0</v>
      </c>
      <c r="I62" s="5">
        <f t="shared" si="13"/>
        <v>0</v>
      </c>
      <c r="J62" s="5">
        <f t="shared" si="15"/>
        <v>0</v>
      </c>
      <c r="K62">
        <v>90000</v>
      </c>
      <c r="L62" s="39">
        <v>3568950</v>
      </c>
      <c r="M62" s="14">
        <v>50</v>
      </c>
      <c r="N62" s="39">
        <v>2141370</v>
      </c>
      <c r="O62" s="14">
        <v>50</v>
      </c>
      <c r="P62" s="9"/>
    </row>
    <row r="63" spans="3:16" ht="17.399999999999999" x14ac:dyDescent="0.3">
      <c r="C63" s="5">
        <f t="shared" si="16"/>
        <v>300</v>
      </c>
      <c r="D63" s="5">
        <f t="shared" si="16"/>
        <v>300</v>
      </c>
      <c r="E63" s="5">
        <f t="shared" si="12"/>
        <v>0</v>
      </c>
      <c r="F63" t="b">
        <f t="shared" si="10"/>
        <v>0</v>
      </c>
      <c r="G63" t="b">
        <f t="shared" si="11"/>
        <v>0</v>
      </c>
      <c r="H63" s="5">
        <f t="shared" si="14"/>
        <v>0</v>
      </c>
      <c r="I63" s="5">
        <f t="shared" si="13"/>
        <v>0</v>
      </c>
      <c r="J63" s="5">
        <f t="shared" si="15"/>
        <v>0</v>
      </c>
      <c r="K63">
        <v>100000</v>
      </c>
      <c r="L63" s="39">
        <v>3965500</v>
      </c>
      <c r="M63" s="14">
        <v>50</v>
      </c>
      <c r="N63" s="39">
        <v>2379300</v>
      </c>
      <c r="O63" s="14">
        <v>50</v>
      </c>
      <c r="P63" s="9"/>
    </row>
    <row r="64" spans="3:16" ht="20.100000000000001" customHeight="1" thickBot="1" x14ac:dyDescent="0.35">
      <c r="E64" s="5">
        <f>SUM(E4:E63)</f>
        <v>77565</v>
      </c>
      <c r="H64" s="5">
        <f>SUM(H5:H63)</f>
        <v>0</v>
      </c>
      <c r="I64" s="5">
        <f>SUM(I5:I63)</f>
        <v>46539</v>
      </c>
      <c r="J64" s="5">
        <f>SUM(J5:J63)</f>
        <v>0</v>
      </c>
      <c r="M64" s="6"/>
      <c r="O64" s="8"/>
      <c r="P64" s="9"/>
    </row>
    <row r="65" spans="4:15" ht="20.100000000000001" customHeight="1" thickBot="1" x14ac:dyDescent="0.3">
      <c r="E65" s="116" t="s">
        <v>23</v>
      </c>
      <c r="F65" s="117"/>
      <c r="G65" s="117"/>
      <c r="H65" s="118"/>
      <c r="I65" s="119" t="s">
        <v>24</v>
      </c>
      <c r="J65" s="120"/>
      <c r="M65" s="6"/>
      <c r="O65" s="8"/>
    </row>
    <row r="66" spans="4:15" ht="20.100000000000001" customHeight="1" x14ac:dyDescent="0.25">
      <c r="E66" s="115">
        <f>IF(K66&lt;50000,(E64+H64)*0.25,(E64+H64)*0.5)</f>
        <v>38782.5</v>
      </c>
      <c r="F66" s="115"/>
      <c r="G66" s="115"/>
      <c r="H66" s="115"/>
      <c r="I66" s="115">
        <f>SUM(I64,J64)</f>
        <v>46539</v>
      </c>
      <c r="J66" s="115"/>
      <c r="K66" s="5">
        <f>Hesaplama!$D$7</f>
        <v>73600</v>
      </c>
      <c r="L66" s="29" t="s">
        <v>63</v>
      </c>
    </row>
    <row r="67" spans="4:15" ht="20.100000000000001" customHeight="1" x14ac:dyDescent="0.25">
      <c r="E67" s="111">
        <f>IF(B5&gt;1,E66/2,0)</f>
        <v>0</v>
      </c>
      <c r="F67" s="111"/>
      <c r="G67" s="111"/>
      <c r="H67" s="111"/>
      <c r="I67" s="25"/>
      <c r="J67" s="25"/>
      <c r="M67" s="5"/>
    </row>
    <row r="68" spans="4:15" ht="20.100000000000001" customHeight="1" thickBot="1" x14ac:dyDescent="0.3">
      <c r="E68" s="111">
        <f>IF(B5&gt;1,(B5-2)*(E67/2),0)</f>
        <v>0</v>
      </c>
      <c r="F68" s="111"/>
      <c r="G68" s="111"/>
      <c r="H68" s="111"/>
      <c r="I68" s="25"/>
      <c r="J68" s="25"/>
      <c r="M68" s="5"/>
    </row>
    <row r="69" spans="4:15" ht="20.100000000000001" customHeight="1" thickBot="1" x14ac:dyDescent="0.3">
      <c r="E69" s="31">
        <f>IF(B3="5C",E68+E67+E66,0)</f>
        <v>38782.5</v>
      </c>
      <c r="F69" s="32"/>
      <c r="G69" s="32"/>
      <c r="H69" s="33"/>
      <c r="I69" s="31">
        <f>IF(B3="5C",I64+J64,0)</f>
        <v>46539</v>
      </c>
      <c r="J69" s="33"/>
    </row>
    <row r="70" spans="4:15" ht="20.100000000000001" customHeight="1" thickBot="1" x14ac:dyDescent="0.3">
      <c r="E70" s="31">
        <f>IF(B3="5C",E69+I69,0)</f>
        <v>85321.5</v>
      </c>
      <c r="F70" s="32"/>
      <c r="G70" s="32"/>
      <c r="H70" s="32"/>
      <c r="I70" s="32"/>
      <c r="J70" s="33"/>
    </row>
    <row r="71" spans="4:15" ht="20.100000000000001" customHeight="1" x14ac:dyDescent="0.25">
      <c r="E71" s="17"/>
      <c r="F71" s="18"/>
      <c r="G71" s="18"/>
      <c r="H71" s="17"/>
      <c r="I71" s="17"/>
      <c r="J71" s="17"/>
    </row>
    <row r="72" spans="4:15" ht="20.100000000000001" customHeight="1" x14ac:dyDescent="0.25">
      <c r="D72" s="19" t="s">
        <v>25</v>
      </c>
      <c r="E72" s="20"/>
      <c r="F72" s="21">
        <f>(E64+H64)*0.04*0.6</f>
        <v>1861.56</v>
      </c>
      <c r="G72" s="22"/>
      <c r="H72" s="21"/>
      <c r="I72" s="21"/>
      <c r="J72" s="21"/>
    </row>
    <row r="73" spans="4:15" ht="20.100000000000001" customHeight="1" x14ac:dyDescent="0.25">
      <c r="D73" s="19" t="s">
        <v>26</v>
      </c>
      <c r="E73" s="20"/>
      <c r="F73" s="21">
        <f>(I64+J64)*0.04</f>
        <v>1861.56</v>
      </c>
      <c r="G73" s="22"/>
      <c r="H73" s="21"/>
      <c r="I73" s="21"/>
      <c r="J73" s="21"/>
    </row>
    <row r="74" spans="4:15" ht="20.100000000000001" customHeight="1" x14ac:dyDescent="0.25">
      <c r="D74" s="19" t="s">
        <v>27</v>
      </c>
      <c r="E74" s="20"/>
      <c r="F74" s="21">
        <f>IF(B3=2,F72+F73,0)</f>
        <v>0</v>
      </c>
      <c r="G74" s="22"/>
      <c r="H74" s="21"/>
      <c r="I74" s="21"/>
      <c r="J74" s="21"/>
    </row>
    <row r="75" spans="4:15" ht="20.100000000000001" customHeight="1" x14ac:dyDescent="0.25"/>
    <row r="76" spans="4:15" ht="20.100000000000001" customHeight="1" x14ac:dyDescent="0.25"/>
  </sheetData>
  <mergeCells count="6">
    <mergeCell ref="E67:H67"/>
    <mergeCell ref="E68:H68"/>
    <mergeCell ref="E65:H65"/>
    <mergeCell ref="I65:J65"/>
    <mergeCell ref="E66:H66"/>
    <mergeCell ref="I66:J6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76"/>
  <sheetViews>
    <sheetView topLeftCell="A45" workbookViewId="0">
      <selection activeCell="A21" sqref="A21"/>
    </sheetView>
  </sheetViews>
  <sheetFormatPr defaultRowHeight="13.2" x14ac:dyDescent="0.25"/>
  <cols>
    <col min="2" max="2" width="10.33203125" customWidth="1"/>
    <col min="3" max="3" width="9.5546875" bestFit="1" customWidth="1"/>
    <col min="4" max="4" width="11.5546875" customWidth="1"/>
    <col min="5" max="5" width="9.109375" style="5"/>
    <col min="6" max="6" width="10" customWidth="1"/>
    <col min="7" max="7" width="10.88671875" customWidth="1"/>
    <col min="8" max="8" width="8.33203125" style="5" customWidth="1"/>
    <col min="9" max="9" width="9.109375" style="5" bestFit="1"/>
    <col min="10" max="10" width="8.5546875" style="5" bestFit="1" customWidth="1"/>
    <col min="11" max="11" width="18.44140625" style="5" customWidth="1"/>
    <col min="12" max="12" width="18.33203125" style="26" customWidth="1"/>
    <col min="13" max="13" width="19.5546875" customWidth="1"/>
    <col min="14" max="14" width="18.5546875" style="26" customWidth="1"/>
    <col min="15" max="15" width="22.88671875" style="15" bestFit="1" customWidth="1"/>
    <col min="16" max="16" width="11.88671875" style="10" customWidth="1"/>
    <col min="17" max="17" width="15.109375" style="10" bestFit="1" customWidth="1"/>
    <col min="18" max="18" width="11" style="10" bestFit="1" customWidth="1"/>
    <col min="19" max="19" width="11.5546875" style="10" bestFit="1" customWidth="1"/>
  </cols>
  <sheetData>
    <row r="1" spans="2:16" ht="17.399999999999999" x14ac:dyDescent="0.3">
      <c r="M1" s="41" t="s">
        <v>82</v>
      </c>
      <c r="O1" s="8"/>
      <c r="P1" s="9"/>
    </row>
    <row r="2" spans="2:16" x14ac:dyDescent="0.25">
      <c r="B2" t="s">
        <v>8</v>
      </c>
      <c r="C2" t="s">
        <v>9</v>
      </c>
      <c r="D2" t="s">
        <v>10</v>
      </c>
      <c r="E2" s="5" t="s">
        <v>11</v>
      </c>
      <c r="F2" t="s">
        <v>12</v>
      </c>
      <c r="G2" t="s">
        <v>13</v>
      </c>
      <c r="H2" s="5" t="s">
        <v>14</v>
      </c>
      <c r="I2" s="5" t="s">
        <v>15</v>
      </c>
      <c r="J2" s="5" t="s">
        <v>16</v>
      </c>
      <c r="K2" s="11" t="s">
        <v>17</v>
      </c>
      <c r="L2" s="27" t="s">
        <v>18</v>
      </c>
      <c r="M2" s="6" t="s">
        <v>19</v>
      </c>
      <c r="N2" s="27" t="s">
        <v>20</v>
      </c>
      <c r="O2" s="8" t="s">
        <v>21</v>
      </c>
      <c r="P2" s="12"/>
    </row>
    <row r="3" spans="2:16" x14ac:dyDescent="0.25">
      <c r="B3" s="5" t="s">
        <v>74</v>
      </c>
      <c r="C3" s="5">
        <f>Hesaplama!$D$5</f>
        <v>300</v>
      </c>
      <c r="D3" s="5">
        <f>B5*C3</f>
        <v>300</v>
      </c>
      <c r="L3" s="27" t="s">
        <v>22</v>
      </c>
      <c r="M3" s="7" t="s">
        <v>22</v>
      </c>
      <c r="N3" s="27" t="s">
        <v>22</v>
      </c>
      <c r="O3" s="13" t="s">
        <v>22</v>
      </c>
      <c r="P3" s="12"/>
    </row>
    <row r="4" spans="2:16" x14ac:dyDescent="0.25">
      <c r="B4" s="5" t="s">
        <v>3</v>
      </c>
      <c r="C4" s="5">
        <f t="shared" ref="C4:C35" si="0">C3</f>
        <v>300</v>
      </c>
      <c r="D4" s="5">
        <f t="shared" ref="D4:D35" si="1">D3</f>
        <v>300</v>
      </c>
      <c r="E4" s="5">
        <v>0</v>
      </c>
      <c r="I4" s="5">
        <v>0</v>
      </c>
      <c r="J4" s="5">
        <v>0</v>
      </c>
      <c r="K4" s="5">
        <v>0</v>
      </c>
      <c r="L4" s="27"/>
      <c r="M4" s="7"/>
      <c r="N4" s="27"/>
      <c r="O4" s="13"/>
      <c r="P4" s="12"/>
    </row>
    <row r="5" spans="2:16" ht="17.399999999999999" x14ac:dyDescent="0.3">
      <c r="B5" s="5">
        <f>Hesaplama!$D$6</f>
        <v>1</v>
      </c>
      <c r="C5" s="5">
        <f t="shared" si="0"/>
        <v>300</v>
      </c>
      <c r="D5" s="5">
        <f t="shared" si="1"/>
        <v>300</v>
      </c>
      <c r="E5" s="5">
        <v>0</v>
      </c>
      <c r="F5" t="b">
        <f t="shared" ref="F5:F36" si="2">AND(C5&gt;K4,C5&lt;K5)</f>
        <v>0</v>
      </c>
      <c r="G5" t="b">
        <f t="shared" ref="G5:G36" si="3">AND(D5&gt;K4,D5&lt;K5)</f>
        <v>0</v>
      </c>
      <c r="H5" s="5">
        <f>IF(F5=TRUE,L5,0)</f>
        <v>0</v>
      </c>
      <c r="I5" s="5">
        <v>0</v>
      </c>
      <c r="J5" s="5">
        <f>IF(G5=TRUE,N5,0)</f>
        <v>0</v>
      </c>
      <c r="K5" s="5">
        <v>100</v>
      </c>
      <c r="L5" s="28">
        <f>L6</f>
        <v>32183</v>
      </c>
      <c r="M5" s="14">
        <v>50</v>
      </c>
      <c r="N5" s="28">
        <v>1918</v>
      </c>
      <c r="O5" s="14">
        <v>50</v>
      </c>
      <c r="P5" s="9"/>
    </row>
    <row r="6" spans="2:16" ht="17.399999999999999" x14ac:dyDescent="0.3">
      <c r="C6" s="5">
        <f t="shared" si="0"/>
        <v>300</v>
      </c>
      <c r="D6" s="5">
        <f t="shared" si="1"/>
        <v>300</v>
      </c>
      <c r="E6" s="5">
        <f t="shared" ref="E6:E37" si="4">IF(C6=K6,L6,0)</f>
        <v>0</v>
      </c>
      <c r="F6" t="b">
        <f t="shared" si="2"/>
        <v>0</v>
      </c>
      <c r="G6" t="b">
        <f t="shared" si="3"/>
        <v>0</v>
      </c>
      <c r="H6" s="5">
        <f>IF(F6=TRUE,L6,0)</f>
        <v>0</v>
      </c>
      <c r="I6" s="5">
        <f t="shared" ref="I6:I37" si="5">IF(D6=K6,N6,0)</f>
        <v>0</v>
      </c>
      <c r="J6" s="5">
        <f>IF(G6=TRUE,N6,0)</f>
        <v>0</v>
      </c>
      <c r="K6">
        <v>100</v>
      </c>
      <c r="L6" s="39">
        <v>32183</v>
      </c>
      <c r="M6" s="14">
        <v>50</v>
      </c>
      <c r="N6" s="39">
        <v>19310</v>
      </c>
      <c r="O6" s="14">
        <v>50</v>
      </c>
      <c r="P6" s="9"/>
    </row>
    <row r="7" spans="2:16" ht="17.399999999999999" x14ac:dyDescent="0.3">
      <c r="C7" s="5">
        <f t="shared" si="0"/>
        <v>300</v>
      </c>
      <c r="D7" s="5">
        <f t="shared" si="1"/>
        <v>300</v>
      </c>
      <c r="E7" s="5">
        <f t="shared" si="4"/>
        <v>0</v>
      </c>
      <c r="F7" t="b">
        <f t="shared" si="2"/>
        <v>0</v>
      </c>
      <c r="G7" t="b">
        <f t="shared" si="3"/>
        <v>0</v>
      </c>
      <c r="H7" s="5">
        <f t="shared" ref="H7:H38" si="6">IF(F7=TRUE,(((L7-L6)/(K7-K6))*(C7-K6))+L6,0)</f>
        <v>0</v>
      </c>
      <c r="I7" s="5">
        <f t="shared" si="5"/>
        <v>0</v>
      </c>
      <c r="J7" s="5">
        <f t="shared" ref="J7:J38" si="7">IF(G7=TRUE,(((N7-N6)/(K7-K6))*(D7-K6))+N6,0)</f>
        <v>0</v>
      </c>
      <c r="K7">
        <v>200</v>
      </c>
      <c r="L7" s="39">
        <v>62682</v>
      </c>
      <c r="M7" s="14">
        <v>50</v>
      </c>
      <c r="N7" s="39">
        <v>37609</v>
      </c>
      <c r="O7" s="14">
        <v>50</v>
      </c>
      <c r="P7" s="9"/>
    </row>
    <row r="8" spans="2:16" ht="17.399999999999999" x14ac:dyDescent="0.3">
      <c r="C8" s="5">
        <f t="shared" si="0"/>
        <v>300</v>
      </c>
      <c r="D8" s="5">
        <f t="shared" si="1"/>
        <v>300</v>
      </c>
      <c r="E8" s="5">
        <f t="shared" si="4"/>
        <v>91497</v>
      </c>
      <c r="F8" t="b">
        <f t="shared" si="2"/>
        <v>0</v>
      </c>
      <c r="G8" t="b">
        <f t="shared" si="3"/>
        <v>0</v>
      </c>
      <c r="H8" s="5">
        <f t="shared" si="6"/>
        <v>0</v>
      </c>
      <c r="I8" s="5">
        <f t="shared" si="5"/>
        <v>54898</v>
      </c>
      <c r="J8" s="5">
        <f t="shared" si="7"/>
        <v>0</v>
      </c>
      <c r="K8">
        <v>300</v>
      </c>
      <c r="L8" s="39">
        <v>91497</v>
      </c>
      <c r="M8" s="14">
        <v>50</v>
      </c>
      <c r="N8" s="39">
        <v>54898</v>
      </c>
      <c r="O8" s="14">
        <v>50</v>
      </c>
      <c r="P8" s="9"/>
    </row>
    <row r="9" spans="2:16" ht="17.399999999999999" x14ac:dyDescent="0.3">
      <c r="C9" s="5">
        <f t="shared" si="0"/>
        <v>300</v>
      </c>
      <c r="D9" s="5">
        <f t="shared" si="1"/>
        <v>300</v>
      </c>
      <c r="E9" s="5">
        <f t="shared" si="4"/>
        <v>0</v>
      </c>
      <c r="F9" t="b">
        <f t="shared" si="2"/>
        <v>0</v>
      </c>
      <c r="G9" t="b">
        <f t="shared" si="3"/>
        <v>0</v>
      </c>
      <c r="H9" s="5">
        <f t="shared" si="6"/>
        <v>0</v>
      </c>
      <c r="I9" s="5">
        <f t="shared" si="5"/>
        <v>0</v>
      </c>
      <c r="J9" s="5">
        <f t="shared" si="7"/>
        <v>0</v>
      </c>
      <c r="K9">
        <v>400</v>
      </c>
      <c r="L9" s="39">
        <v>118628</v>
      </c>
      <c r="M9" s="14">
        <v>50</v>
      </c>
      <c r="N9" s="39">
        <v>71177</v>
      </c>
      <c r="O9" s="14">
        <v>50</v>
      </c>
      <c r="P9" s="9"/>
    </row>
    <row r="10" spans="2:16" ht="17.399999999999999" x14ac:dyDescent="0.3">
      <c r="C10" s="5">
        <f t="shared" si="0"/>
        <v>300</v>
      </c>
      <c r="D10" s="5">
        <f t="shared" si="1"/>
        <v>300</v>
      </c>
      <c r="E10" s="5">
        <f t="shared" si="4"/>
        <v>0</v>
      </c>
      <c r="F10" t="b">
        <f t="shared" si="2"/>
        <v>0</v>
      </c>
      <c r="G10" t="b">
        <f t="shared" si="3"/>
        <v>0</v>
      </c>
      <c r="H10" s="5">
        <f t="shared" si="6"/>
        <v>0</v>
      </c>
      <c r="I10" s="5">
        <f t="shared" si="5"/>
        <v>0</v>
      </c>
      <c r="J10" s="5">
        <f t="shared" si="7"/>
        <v>0</v>
      </c>
      <c r="K10">
        <v>500</v>
      </c>
      <c r="L10" s="39">
        <v>144075</v>
      </c>
      <c r="M10" s="14">
        <v>50</v>
      </c>
      <c r="N10" s="39">
        <v>86445</v>
      </c>
      <c r="O10" s="14">
        <v>50</v>
      </c>
      <c r="P10" s="9"/>
    </row>
    <row r="11" spans="2:16" ht="17.399999999999999" x14ac:dyDescent="0.3">
      <c r="C11" s="5">
        <f t="shared" si="0"/>
        <v>300</v>
      </c>
      <c r="D11" s="5">
        <f t="shared" si="1"/>
        <v>300</v>
      </c>
      <c r="E11" s="5">
        <f t="shared" si="4"/>
        <v>0</v>
      </c>
      <c r="F11" t="b">
        <f t="shared" si="2"/>
        <v>0</v>
      </c>
      <c r="G11" t="b">
        <f t="shared" si="3"/>
        <v>0</v>
      </c>
      <c r="H11" s="5">
        <f t="shared" si="6"/>
        <v>0</v>
      </c>
      <c r="I11" s="5">
        <f t="shared" si="5"/>
        <v>0</v>
      </c>
      <c r="J11" s="5">
        <f t="shared" si="7"/>
        <v>0</v>
      </c>
      <c r="K11">
        <v>600</v>
      </c>
      <c r="L11" s="39">
        <v>167838</v>
      </c>
      <c r="M11" s="14">
        <v>50</v>
      </c>
      <c r="N11" s="39">
        <v>100703</v>
      </c>
      <c r="O11" s="14">
        <v>50</v>
      </c>
      <c r="P11" s="9"/>
    </row>
    <row r="12" spans="2:16" ht="17.399999999999999" x14ac:dyDescent="0.3">
      <c r="C12" s="5">
        <f t="shared" si="0"/>
        <v>300</v>
      </c>
      <c r="D12" s="5">
        <f t="shared" si="1"/>
        <v>300</v>
      </c>
      <c r="E12" s="5">
        <f t="shared" si="4"/>
        <v>0</v>
      </c>
      <c r="F12" t="b">
        <f t="shared" si="2"/>
        <v>0</v>
      </c>
      <c r="G12" t="b">
        <f t="shared" si="3"/>
        <v>0</v>
      </c>
      <c r="H12" s="5">
        <f t="shared" si="6"/>
        <v>0</v>
      </c>
      <c r="I12" s="5">
        <f t="shared" si="5"/>
        <v>0</v>
      </c>
      <c r="J12" s="5">
        <f t="shared" si="7"/>
        <v>0</v>
      </c>
      <c r="K12">
        <v>700</v>
      </c>
      <c r="L12" s="39">
        <v>189917</v>
      </c>
      <c r="M12" s="14">
        <v>50</v>
      </c>
      <c r="N12" s="39">
        <v>113950</v>
      </c>
      <c r="O12" s="14">
        <v>50</v>
      </c>
      <c r="P12" s="9"/>
    </row>
    <row r="13" spans="2:16" ht="17.399999999999999" x14ac:dyDescent="0.3">
      <c r="C13" s="5">
        <f t="shared" si="0"/>
        <v>300</v>
      </c>
      <c r="D13" s="5">
        <f t="shared" si="1"/>
        <v>300</v>
      </c>
      <c r="E13" s="5">
        <f t="shared" si="4"/>
        <v>0</v>
      </c>
      <c r="F13" t="b">
        <f t="shared" si="2"/>
        <v>0</v>
      </c>
      <c r="G13" t="b">
        <f t="shared" si="3"/>
        <v>0</v>
      </c>
      <c r="H13" s="5">
        <f t="shared" si="6"/>
        <v>0</v>
      </c>
      <c r="I13" s="5">
        <f t="shared" si="5"/>
        <v>0</v>
      </c>
      <c r="J13" s="5">
        <f t="shared" si="7"/>
        <v>0</v>
      </c>
      <c r="K13">
        <v>800</v>
      </c>
      <c r="L13" s="39">
        <v>210312</v>
      </c>
      <c r="M13" s="14">
        <v>50</v>
      </c>
      <c r="N13" s="39">
        <v>126187</v>
      </c>
      <c r="O13" s="14">
        <v>50</v>
      </c>
      <c r="P13" s="9"/>
    </row>
    <row r="14" spans="2:16" ht="17.399999999999999" x14ac:dyDescent="0.3">
      <c r="C14" s="5">
        <f t="shared" si="0"/>
        <v>300</v>
      </c>
      <c r="D14" s="5">
        <f t="shared" si="1"/>
        <v>300</v>
      </c>
      <c r="E14" s="5">
        <f t="shared" si="4"/>
        <v>0</v>
      </c>
      <c r="F14" t="b">
        <f t="shared" si="2"/>
        <v>0</v>
      </c>
      <c r="G14" t="b">
        <f t="shared" si="3"/>
        <v>0</v>
      </c>
      <c r="H14" s="5">
        <f t="shared" si="6"/>
        <v>0</v>
      </c>
      <c r="I14" s="5">
        <f t="shared" si="5"/>
        <v>0</v>
      </c>
      <c r="J14" s="5">
        <f t="shared" si="7"/>
        <v>0</v>
      </c>
      <c r="K14">
        <v>900</v>
      </c>
      <c r="L14" s="39">
        <v>229023</v>
      </c>
      <c r="M14" s="14">
        <v>50</v>
      </c>
      <c r="N14" s="39">
        <v>137414</v>
      </c>
      <c r="O14" s="14">
        <v>50</v>
      </c>
      <c r="P14" s="9"/>
    </row>
    <row r="15" spans="2:16" ht="17.399999999999999" x14ac:dyDescent="0.3">
      <c r="C15" s="5">
        <f t="shared" si="0"/>
        <v>300</v>
      </c>
      <c r="D15" s="5">
        <f t="shared" si="1"/>
        <v>300</v>
      </c>
      <c r="E15" s="5">
        <f t="shared" si="4"/>
        <v>0</v>
      </c>
      <c r="F15" t="b">
        <f t="shared" si="2"/>
        <v>0</v>
      </c>
      <c r="G15" t="b">
        <f t="shared" si="3"/>
        <v>0</v>
      </c>
      <c r="H15" s="5">
        <f t="shared" si="6"/>
        <v>0</v>
      </c>
      <c r="I15" s="5">
        <f t="shared" si="5"/>
        <v>0</v>
      </c>
      <c r="J15" s="5">
        <f t="shared" si="7"/>
        <v>0</v>
      </c>
      <c r="K15">
        <v>1000</v>
      </c>
      <c r="L15" s="39">
        <v>246050</v>
      </c>
      <c r="M15" s="14">
        <v>50</v>
      </c>
      <c r="N15" s="39">
        <v>147630</v>
      </c>
      <c r="O15" s="14">
        <v>50</v>
      </c>
      <c r="P15" s="9"/>
    </row>
    <row r="16" spans="2:16" ht="17.399999999999999" x14ac:dyDescent="0.3">
      <c r="C16" s="5">
        <f t="shared" si="0"/>
        <v>300</v>
      </c>
      <c r="D16" s="5">
        <f t="shared" si="1"/>
        <v>300</v>
      </c>
      <c r="E16" s="5">
        <f t="shared" si="4"/>
        <v>0</v>
      </c>
      <c r="F16" t="b">
        <f t="shared" si="2"/>
        <v>0</v>
      </c>
      <c r="G16" t="b">
        <f t="shared" si="3"/>
        <v>0</v>
      </c>
      <c r="H16" s="5">
        <f t="shared" si="6"/>
        <v>0</v>
      </c>
      <c r="I16" s="5">
        <f t="shared" si="5"/>
        <v>0</v>
      </c>
      <c r="J16" s="5">
        <f t="shared" si="7"/>
        <v>0</v>
      </c>
      <c r="K16">
        <v>1100</v>
      </c>
      <c r="L16" s="39">
        <v>266538</v>
      </c>
      <c r="M16" s="14">
        <v>50</v>
      </c>
      <c r="N16" s="39">
        <v>159923</v>
      </c>
      <c r="O16" s="14">
        <v>50</v>
      </c>
      <c r="P16" s="9"/>
    </row>
    <row r="17" spans="3:16" ht="17.399999999999999" x14ac:dyDescent="0.3">
      <c r="C17" s="5">
        <f t="shared" si="0"/>
        <v>300</v>
      </c>
      <c r="D17" s="5">
        <f t="shared" si="1"/>
        <v>300</v>
      </c>
      <c r="E17" s="5">
        <f t="shared" si="4"/>
        <v>0</v>
      </c>
      <c r="F17" t="b">
        <f t="shared" si="2"/>
        <v>0</v>
      </c>
      <c r="G17" t="b">
        <f t="shared" si="3"/>
        <v>0</v>
      </c>
      <c r="H17" s="5">
        <f t="shared" si="6"/>
        <v>0</v>
      </c>
      <c r="I17" s="5">
        <f t="shared" si="5"/>
        <v>0</v>
      </c>
      <c r="J17" s="5">
        <f t="shared" si="7"/>
        <v>0</v>
      </c>
      <c r="K17">
        <v>1200</v>
      </c>
      <c r="L17" s="39">
        <v>286278</v>
      </c>
      <c r="M17" s="14">
        <v>50</v>
      </c>
      <c r="N17" s="39">
        <v>171767</v>
      </c>
      <c r="O17" s="14">
        <v>50</v>
      </c>
      <c r="P17" s="9"/>
    </row>
    <row r="18" spans="3:16" ht="17.399999999999999" x14ac:dyDescent="0.3">
      <c r="C18" s="5">
        <f t="shared" si="0"/>
        <v>300</v>
      </c>
      <c r="D18" s="5">
        <f t="shared" si="1"/>
        <v>300</v>
      </c>
      <c r="E18" s="5">
        <f t="shared" si="4"/>
        <v>0</v>
      </c>
      <c r="F18" t="b">
        <f t="shared" si="2"/>
        <v>0</v>
      </c>
      <c r="G18" t="b">
        <f t="shared" si="3"/>
        <v>0</v>
      </c>
      <c r="H18" s="5">
        <f t="shared" si="6"/>
        <v>0</v>
      </c>
      <c r="I18" s="5">
        <f t="shared" si="5"/>
        <v>0</v>
      </c>
      <c r="J18" s="5">
        <f t="shared" si="7"/>
        <v>0</v>
      </c>
      <c r="K18">
        <v>1300</v>
      </c>
      <c r="L18" s="39">
        <v>306486</v>
      </c>
      <c r="M18" s="14">
        <v>50</v>
      </c>
      <c r="N18" s="39">
        <v>183892</v>
      </c>
      <c r="O18" s="14">
        <v>50</v>
      </c>
      <c r="P18" s="9"/>
    </row>
    <row r="19" spans="3:16" ht="17.399999999999999" x14ac:dyDescent="0.3">
      <c r="C19" s="5">
        <f t="shared" si="0"/>
        <v>300</v>
      </c>
      <c r="D19" s="5">
        <f t="shared" si="1"/>
        <v>300</v>
      </c>
      <c r="E19" s="5">
        <f t="shared" si="4"/>
        <v>0</v>
      </c>
      <c r="F19" t="b">
        <f t="shared" si="2"/>
        <v>0</v>
      </c>
      <c r="G19" t="b">
        <f t="shared" si="3"/>
        <v>0</v>
      </c>
      <c r="H19" s="5">
        <f t="shared" si="6"/>
        <v>0</v>
      </c>
      <c r="I19" s="5">
        <f t="shared" si="5"/>
        <v>0</v>
      </c>
      <c r="J19" s="5">
        <f t="shared" si="7"/>
        <v>0</v>
      </c>
      <c r="K19">
        <v>1400</v>
      </c>
      <c r="L19" s="39">
        <v>324823</v>
      </c>
      <c r="M19" s="14">
        <v>50</v>
      </c>
      <c r="N19" s="39">
        <v>194894</v>
      </c>
      <c r="O19" s="14">
        <v>50</v>
      </c>
      <c r="P19" s="9"/>
    </row>
    <row r="20" spans="3:16" ht="17.399999999999999" x14ac:dyDescent="0.3">
      <c r="C20" s="5">
        <f t="shared" si="0"/>
        <v>300</v>
      </c>
      <c r="D20" s="5">
        <f t="shared" si="1"/>
        <v>300</v>
      </c>
      <c r="E20" s="5">
        <f t="shared" si="4"/>
        <v>0</v>
      </c>
      <c r="F20" t="b">
        <f t="shared" si="2"/>
        <v>0</v>
      </c>
      <c r="G20" t="b">
        <f t="shared" si="3"/>
        <v>0</v>
      </c>
      <c r="H20" s="5">
        <f t="shared" si="6"/>
        <v>0</v>
      </c>
      <c r="I20" s="5">
        <f t="shared" si="5"/>
        <v>0</v>
      </c>
      <c r="J20" s="5">
        <f t="shared" si="7"/>
        <v>0</v>
      </c>
      <c r="K20">
        <v>1500</v>
      </c>
      <c r="L20" s="39">
        <v>342411</v>
      </c>
      <c r="M20" s="14">
        <v>50</v>
      </c>
      <c r="N20" s="39">
        <v>205447</v>
      </c>
      <c r="O20" s="14">
        <v>50</v>
      </c>
      <c r="P20" s="9"/>
    </row>
    <row r="21" spans="3:16" ht="17.399999999999999" x14ac:dyDescent="0.3">
      <c r="C21" s="5">
        <f t="shared" si="0"/>
        <v>300</v>
      </c>
      <c r="D21" s="5">
        <f t="shared" si="1"/>
        <v>300</v>
      </c>
      <c r="E21" s="5">
        <f t="shared" si="4"/>
        <v>0</v>
      </c>
      <c r="F21" t="b">
        <f t="shared" si="2"/>
        <v>0</v>
      </c>
      <c r="G21" t="b">
        <f t="shared" si="3"/>
        <v>0</v>
      </c>
      <c r="H21" s="5">
        <f t="shared" si="6"/>
        <v>0</v>
      </c>
      <c r="I21" s="5">
        <f t="shared" si="5"/>
        <v>0</v>
      </c>
      <c r="J21" s="5">
        <f t="shared" si="7"/>
        <v>0</v>
      </c>
      <c r="K21">
        <v>1600</v>
      </c>
      <c r="L21" s="39">
        <v>360000</v>
      </c>
      <c r="M21" s="14">
        <v>50</v>
      </c>
      <c r="N21" s="39">
        <v>216000</v>
      </c>
      <c r="O21" s="14">
        <v>50</v>
      </c>
      <c r="P21" s="9"/>
    </row>
    <row r="22" spans="3:16" ht="17.399999999999999" x14ac:dyDescent="0.3">
      <c r="C22" s="5">
        <f t="shared" si="0"/>
        <v>300</v>
      </c>
      <c r="D22" s="5">
        <f t="shared" si="1"/>
        <v>300</v>
      </c>
      <c r="E22" s="5">
        <f t="shared" si="4"/>
        <v>0</v>
      </c>
      <c r="F22" t="b">
        <f t="shared" si="2"/>
        <v>0</v>
      </c>
      <c r="G22" t="b">
        <f t="shared" si="3"/>
        <v>0</v>
      </c>
      <c r="H22" s="5">
        <f t="shared" si="6"/>
        <v>0</v>
      </c>
      <c r="I22" s="5">
        <f t="shared" si="5"/>
        <v>0</v>
      </c>
      <c r="J22" s="5">
        <f t="shared" si="7"/>
        <v>0</v>
      </c>
      <c r="K22">
        <v>1700</v>
      </c>
      <c r="L22" s="39">
        <v>376138</v>
      </c>
      <c r="M22" s="14">
        <v>50</v>
      </c>
      <c r="N22" s="39">
        <v>225683</v>
      </c>
      <c r="O22" s="14">
        <v>50</v>
      </c>
      <c r="P22" s="9"/>
    </row>
    <row r="23" spans="3:16" ht="17.399999999999999" x14ac:dyDescent="0.3">
      <c r="C23" s="5">
        <f t="shared" si="0"/>
        <v>300</v>
      </c>
      <c r="D23" s="5">
        <f t="shared" si="1"/>
        <v>300</v>
      </c>
      <c r="E23" s="5">
        <f t="shared" si="4"/>
        <v>0</v>
      </c>
      <c r="F23" t="b">
        <f t="shared" si="2"/>
        <v>0</v>
      </c>
      <c r="G23" t="b">
        <f t="shared" si="3"/>
        <v>0</v>
      </c>
      <c r="H23" s="5">
        <f t="shared" si="6"/>
        <v>0</v>
      </c>
      <c r="I23" s="5">
        <f t="shared" si="5"/>
        <v>0</v>
      </c>
      <c r="J23" s="5">
        <f t="shared" si="7"/>
        <v>0</v>
      </c>
      <c r="K23">
        <v>1800</v>
      </c>
      <c r="L23" s="39">
        <v>392370</v>
      </c>
      <c r="M23" s="14">
        <v>50</v>
      </c>
      <c r="N23" s="39">
        <v>235422</v>
      </c>
      <c r="O23" s="14">
        <v>50</v>
      </c>
      <c r="P23" s="9"/>
    </row>
    <row r="24" spans="3:16" ht="17.399999999999999" x14ac:dyDescent="0.3">
      <c r="C24" s="5">
        <f t="shared" si="0"/>
        <v>300</v>
      </c>
      <c r="D24" s="5">
        <f t="shared" si="1"/>
        <v>300</v>
      </c>
      <c r="E24" s="5">
        <f t="shared" si="4"/>
        <v>0</v>
      </c>
      <c r="F24" t="b">
        <f t="shared" si="2"/>
        <v>0</v>
      </c>
      <c r="G24" t="b">
        <f t="shared" si="3"/>
        <v>0</v>
      </c>
      <c r="H24" s="5">
        <f t="shared" si="6"/>
        <v>0</v>
      </c>
      <c r="I24" s="5">
        <f t="shared" si="5"/>
        <v>0</v>
      </c>
      <c r="J24" s="5">
        <f t="shared" si="7"/>
        <v>0</v>
      </c>
      <c r="K24">
        <v>1900</v>
      </c>
      <c r="L24" s="39">
        <v>407058</v>
      </c>
      <c r="M24" s="14">
        <v>50</v>
      </c>
      <c r="N24" s="39">
        <v>244235</v>
      </c>
      <c r="O24" s="14">
        <v>50</v>
      </c>
      <c r="P24" s="9"/>
    </row>
    <row r="25" spans="3:16" ht="17.399999999999999" x14ac:dyDescent="0.3">
      <c r="C25" s="5">
        <f t="shared" si="0"/>
        <v>300</v>
      </c>
      <c r="D25" s="5">
        <f t="shared" si="1"/>
        <v>300</v>
      </c>
      <c r="E25" s="5">
        <f t="shared" si="4"/>
        <v>0</v>
      </c>
      <c r="F25" t="b">
        <f t="shared" si="2"/>
        <v>0</v>
      </c>
      <c r="G25" t="b">
        <f t="shared" si="3"/>
        <v>0</v>
      </c>
      <c r="H25" s="5">
        <f t="shared" si="6"/>
        <v>0</v>
      </c>
      <c r="I25" s="5">
        <f t="shared" si="5"/>
        <v>0</v>
      </c>
      <c r="J25" s="5">
        <f t="shared" si="7"/>
        <v>0</v>
      </c>
      <c r="K25">
        <v>2000</v>
      </c>
      <c r="L25" s="39">
        <v>420998</v>
      </c>
      <c r="M25" s="14">
        <v>50</v>
      </c>
      <c r="N25" s="39">
        <v>252599</v>
      </c>
      <c r="O25" s="14">
        <v>50</v>
      </c>
      <c r="P25" s="9"/>
    </row>
    <row r="26" spans="3:16" ht="17.399999999999999" x14ac:dyDescent="0.3">
      <c r="C26" s="5">
        <f t="shared" si="0"/>
        <v>300</v>
      </c>
      <c r="D26" s="5">
        <f t="shared" si="1"/>
        <v>300</v>
      </c>
      <c r="E26" s="5">
        <f t="shared" si="4"/>
        <v>0</v>
      </c>
      <c r="F26" t="b">
        <f t="shared" si="2"/>
        <v>0</v>
      </c>
      <c r="G26" t="b">
        <f t="shared" si="3"/>
        <v>0</v>
      </c>
      <c r="H26" s="5">
        <f t="shared" si="6"/>
        <v>0</v>
      </c>
      <c r="I26" s="5">
        <f t="shared" si="5"/>
        <v>0</v>
      </c>
      <c r="J26" s="5">
        <f t="shared" si="7"/>
        <v>0</v>
      </c>
      <c r="K26">
        <v>2200</v>
      </c>
      <c r="L26" s="39">
        <v>447661</v>
      </c>
      <c r="M26" s="14">
        <v>50</v>
      </c>
      <c r="N26" s="39">
        <v>268596</v>
      </c>
      <c r="O26" s="14">
        <v>50</v>
      </c>
      <c r="P26" s="9"/>
    </row>
    <row r="27" spans="3:16" ht="17.399999999999999" x14ac:dyDescent="0.3">
      <c r="C27" s="5">
        <f t="shared" si="0"/>
        <v>300</v>
      </c>
      <c r="D27" s="5">
        <f t="shared" si="1"/>
        <v>300</v>
      </c>
      <c r="E27" s="5">
        <f t="shared" si="4"/>
        <v>0</v>
      </c>
      <c r="F27" t="b">
        <f t="shared" si="2"/>
        <v>0</v>
      </c>
      <c r="G27" t="b">
        <f t="shared" si="3"/>
        <v>0</v>
      </c>
      <c r="H27" s="5">
        <f t="shared" si="6"/>
        <v>0</v>
      </c>
      <c r="I27" s="5">
        <f t="shared" si="5"/>
        <v>0</v>
      </c>
      <c r="J27" s="5">
        <f t="shared" si="7"/>
        <v>0</v>
      </c>
      <c r="K27">
        <v>2400</v>
      </c>
      <c r="L27" s="39">
        <v>471517</v>
      </c>
      <c r="M27" s="14">
        <v>50</v>
      </c>
      <c r="N27" s="39">
        <v>282910</v>
      </c>
      <c r="O27" s="14">
        <v>50</v>
      </c>
      <c r="P27" s="9"/>
    </row>
    <row r="28" spans="3:16" ht="17.399999999999999" x14ac:dyDescent="0.3">
      <c r="C28" s="5">
        <f t="shared" si="0"/>
        <v>300</v>
      </c>
      <c r="D28" s="5">
        <f t="shared" si="1"/>
        <v>300</v>
      </c>
      <c r="E28" s="5">
        <f t="shared" si="4"/>
        <v>0</v>
      </c>
      <c r="F28" t="b">
        <f t="shared" si="2"/>
        <v>0</v>
      </c>
      <c r="G28" t="b">
        <f t="shared" si="3"/>
        <v>0</v>
      </c>
      <c r="H28" s="5">
        <f t="shared" si="6"/>
        <v>0</v>
      </c>
      <c r="I28" s="5">
        <f t="shared" si="5"/>
        <v>0</v>
      </c>
      <c r="J28" s="5">
        <f t="shared" si="7"/>
        <v>0</v>
      </c>
      <c r="K28">
        <v>2600</v>
      </c>
      <c r="L28" s="39">
        <v>497432</v>
      </c>
      <c r="M28" s="14">
        <v>50</v>
      </c>
      <c r="N28" s="39">
        <v>298459</v>
      </c>
      <c r="O28" s="14">
        <v>50</v>
      </c>
      <c r="P28" s="9"/>
    </row>
    <row r="29" spans="3:16" ht="17.399999999999999" x14ac:dyDescent="0.3">
      <c r="C29" s="5">
        <f t="shared" si="0"/>
        <v>300</v>
      </c>
      <c r="D29" s="5">
        <f t="shared" si="1"/>
        <v>300</v>
      </c>
      <c r="E29" s="5">
        <f t="shared" si="4"/>
        <v>0</v>
      </c>
      <c r="F29" t="b">
        <f t="shared" si="2"/>
        <v>0</v>
      </c>
      <c r="G29" t="b">
        <f t="shared" si="3"/>
        <v>0</v>
      </c>
      <c r="H29" s="5">
        <f t="shared" si="6"/>
        <v>0</v>
      </c>
      <c r="I29" s="5">
        <f t="shared" si="5"/>
        <v>0</v>
      </c>
      <c r="J29" s="5">
        <f t="shared" si="7"/>
        <v>0</v>
      </c>
      <c r="K29">
        <v>2800</v>
      </c>
      <c r="L29" s="39">
        <v>526528</v>
      </c>
      <c r="M29" s="14">
        <v>50</v>
      </c>
      <c r="N29" s="39">
        <v>315917</v>
      </c>
      <c r="O29" s="14">
        <v>50</v>
      </c>
      <c r="P29" s="9"/>
    </row>
    <row r="30" spans="3:16" ht="17.399999999999999" x14ac:dyDescent="0.3">
      <c r="C30" s="5">
        <f t="shared" si="0"/>
        <v>300</v>
      </c>
      <c r="D30" s="5">
        <f t="shared" si="1"/>
        <v>300</v>
      </c>
      <c r="E30" s="5">
        <f t="shared" si="4"/>
        <v>0</v>
      </c>
      <c r="F30" t="b">
        <f t="shared" si="2"/>
        <v>0</v>
      </c>
      <c r="G30" t="b">
        <f t="shared" si="3"/>
        <v>0</v>
      </c>
      <c r="H30" s="5">
        <f t="shared" si="6"/>
        <v>0</v>
      </c>
      <c r="I30" s="5">
        <f t="shared" si="5"/>
        <v>0</v>
      </c>
      <c r="J30" s="5">
        <f t="shared" si="7"/>
        <v>0</v>
      </c>
      <c r="K30">
        <v>3000</v>
      </c>
      <c r="L30" s="39">
        <v>554313</v>
      </c>
      <c r="M30" s="14">
        <v>50</v>
      </c>
      <c r="N30" s="39">
        <v>332588</v>
      </c>
      <c r="O30" s="14">
        <v>50</v>
      </c>
      <c r="P30" s="9"/>
    </row>
    <row r="31" spans="3:16" ht="17.399999999999999" x14ac:dyDescent="0.3">
      <c r="C31" s="5">
        <f t="shared" si="0"/>
        <v>300</v>
      </c>
      <c r="D31" s="5">
        <f t="shared" si="1"/>
        <v>300</v>
      </c>
      <c r="E31" s="5">
        <f t="shared" si="4"/>
        <v>0</v>
      </c>
      <c r="F31" t="b">
        <f t="shared" si="2"/>
        <v>0</v>
      </c>
      <c r="G31" t="b">
        <f t="shared" si="3"/>
        <v>0</v>
      </c>
      <c r="H31" s="5">
        <f t="shared" si="6"/>
        <v>0</v>
      </c>
      <c r="I31" s="5">
        <f t="shared" si="5"/>
        <v>0</v>
      </c>
      <c r="J31" s="5">
        <f t="shared" si="7"/>
        <v>0</v>
      </c>
      <c r="K31">
        <v>3200</v>
      </c>
      <c r="L31" s="39">
        <v>580789</v>
      </c>
      <c r="M31" s="14">
        <v>50</v>
      </c>
      <c r="N31" s="39">
        <v>348474</v>
      </c>
      <c r="O31" s="14">
        <v>50</v>
      </c>
      <c r="P31" s="9"/>
    </row>
    <row r="32" spans="3:16" ht="17.399999999999999" x14ac:dyDescent="0.3">
      <c r="C32" s="5">
        <f t="shared" si="0"/>
        <v>300</v>
      </c>
      <c r="D32" s="5">
        <f t="shared" si="1"/>
        <v>300</v>
      </c>
      <c r="E32" s="5">
        <f t="shared" si="4"/>
        <v>0</v>
      </c>
      <c r="F32" t="b">
        <f t="shared" si="2"/>
        <v>0</v>
      </c>
      <c r="G32" t="b">
        <f t="shared" si="3"/>
        <v>0</v>
      </c>
      <c r="H32" s="5">
        <f t="shared" si="6"/>
        <v>0</v>
      </c>
      <c r="I32" s="5">
        <f t="shared" si="5"/>
        <v>0</v>
      </c>
      <c r="J32" s="5">
        <f t="shared" si="7"/>
        <v>0</v>
      </c>
      <c r="K32">
        <v>3400</v>
      </c>
      <c r="L32" s="39">
        <v>605956</v>
      </c>
      <c r="M32" s="14">
        <v>50</v>
      </c>
      <c r="N32" s="39">
        <v>363573</v>
      </c>
      <c r="O32" s="14">
        <v>50</v>
      </c>
      <c r="P32" s="9"/>
    </row>
    <row r="33" spans="3:16" ht="17.399999999999999" x14ac:dyDescent="0.3">
      <c r="C33" s="5">
        <f t="shared" si="0"/>
        <v>300</v>
      </c>
      <c r="D33" s="5">
        <f t="shared" si="1"/>
        <v>300</v>
      </c>
      <c r="E33" s="5">
        <f t="shared" si="4"/>
        <v>0</v>
      </c>
      <c r="F33" t="b">
        <f t="shared" si="2"/>
        <v>0</v>
      </c>
      <c r="G33" t="b">
        <f t="shared" si="3"/>
        <v>0</v>
      </c>
      <c r="H33" s="5">
        <f t="shared" si="6"/>
        <v>0</v>
      </c>
      <c r="I33" s="5">
        <f t="shared" si="5"/>
        <v>0</v>
      </c>
      <c r="J33" s="5">
        <f t="shared" si="7"/>
        <v>0</v>
      </c>
      <c r="K33">
        <v>3600</v>
      </c>
      <c r="L33" s="39">
        <v>629812</v>
      </c>
      <c r="M33" s="14">
        <v>50</v>
      </c>
      <c r="N33" s="39">
        <v>377887</v>
      </c>
      <c r="O33" s="14">
        <v>50</v>
      </c>
      <c r="P33" s="9"/>
    </row>
    <row r="34" spans="3:16" ht="17.399999999999999" x14ac:dyDescent="0.3">
      <c r="C34" s="5">
        <f t="shared" si="0"/>
        <v>300</v>
      </c>
      <c r="D34" s="5">
        <f t="shared" si="1"/>
        <v>300</v>
      </c>
      <c r="E34" s="5">
        <f t="shared" si="4"/>
        <v>0</v>
      </c>
      <c r="F34" t="b">
        <f t="shared" si="2"/>
        <v>0</v>
      </c>
      <c r="G34" t="b">
        <f t="shared" si="3"/>
        <v>0</v>
      </c>
      <c r="H34" s="5">
        <f t="shared" si="6"/>
        <v>0</v>
      </c>
      <c r="I34" s="5">
        <f t="shared" si="5"/>
        <v>0</v>
      </c>
      <c r="J34" s="5">
        <f t="shared" si="7"/>
        <v>0</v>
      </c>
      <c r="K34">
        <v>3800</v>
      </c>
      <c r="L34" s="39">
        <v>652359</v>
      </c>
      <c r="M34" s="14">
        <v>50</v>
      </c>
      <c r="N34" s="39">
        <v>391415</v>
      </c>
      <c r="O34" s="14">
        <v>50</v>
      </c>
      <c r="P34" s="9"/>
    </row>
    <row r="35" spans="3:16" ht="17.399999999999999" x14ac:dyDescent="0.3">
      <c r="C35" s="5">
        <f t="shared" si="0"/>
        <v>300</v>
      </c>
      <c r="D35" s="5">
        <f t="shared" si="1"/>
        <v>300</v>
      </c>
      <c r="E35" s="5">
        <f t="shared" si="4"/>
        <v>0</v>
      </c>
      <c r="F35" t="b">
        <f t="shared" si="2"/>
        <v>0</v>
      </c>
      <c r="G35" t="b">
        <f t="shared" si="3"/>
        <v>0</v>
      </c>
      <c r="H35" s="5">
        <f t="shared" si="6"/>
        <v>0</v>
      </c>
      <c r="I35" s="5">
        <f t="shared" si="5"/>
        <v>0</v>
      </c>
      <c r="J35" s="5">
        <f t="shared" si="7"/>
        <v>0</v>
      </c>
      <c r="K35">
        <v>4000</v>
      </c>
      <c r="L35" s="39">
        <v>673596</v>
      </c>
      <c r="M35" s="14">
        <v>50</v>
      </c>
      <c r="N35" s="39">
        <v>404158</v>
      </c>
      <c r="O35" s="14">
        <v>50</v>
      </c>
      <c r="P35" s="9"/>
    </row>
    <row r="36" spans="3:16" ht="17.399999999999999" x14ac:dyDescent="0.3">
      <c r="C36" s="5">
        <f t="shared" ref="C36:C57" si="8">C35</f>
        <v>300</v>
      </c>
      <c r="D36" s="5">
        <f t="shared" ref="D36:D57" si="9">D35</f>
        <v>300</v>
      </c>
      <c r="E36" s="5">
        <f t="shared" si="4"/>
        <v>0</v>
      </c>
      <c r="F36" t="b">
        <f t="shared" si="2"/>
        <v>0</v>
      </c>
      <c r="G36" t="b">
        <f t="shared" si="3"/>
        <v>0</v>
      </c>
      <c r="H36" s="5">
        <f t="shared" si="6"/>
        <v>0</v>
      </c>
      <c r="I36" s="5">
        <f t="shared" si="5"/>
        <v>0</v>
      </c>
      <c r="J36" s="5">
        <f t="shared" si="7"/>
        <v>0</v>
      </c>
      <c r="K36">
        <v>4200</v>
      </c>
      <c r="L36" s="39">
        <v>693523</v>
      </c>
      <c r="M36" s="14">
        <v>50</v>
      </c>
      <c r="N36" s="39">
        <v>416114</v>
      </c>
      <c r="O36" s="14">
        <v>50</v>
      </c>
      <c r="P36" s="9"/>
    </row>
    <row r="37" spans="3:16" ht="17.399999999999999" x14ac:dyDescent="0.3">
      <c r="C37" s="5">
        <f t="shared" si="8"/>
        <v>300</v>
      </c>
      <c r="D37" s="5">
        <f t="shared" si="9"/>
        <v>300</v>
      </c>
      <c r="E37" s="5">
        <f t="shared" si="4"/>
        <v>0</v>
      </c>
      <c r="F37" t="b">
        <f t="shared" ref="F37:F63" si="10">AND(C37&gt;K36,C37&lt;K37)</f>
        <v>0</v>
      </c>
      <c r="G37" t="b">
        <f t="shared" ref="G37:G63" si="11">AND(D37&gt;K36,D37&lt;K37)</f>
        <v>0</v>
      </c>
      <c r="H37" s="5">
        <f t="shared" si="6"/>
        <v>0</v>
      </c>
      <c r="I37" s="5">
        <f t="shared" si="5"/>
        <v>0</v>
      </c>
      <c r="J37" s="5">
        <f t="shared" si="7"/>
        <v>0</v>
      </c>
      <c r="K37">
        <v>4400</v>
      </c>
      <c r="L37" s="39">
        <v>712141</v>
      </c>
      <c r="M37" s="14">
        <v>50</v>
      </c>
      <c r="N37" s="39">
        <v>427284</v>
      </c>
      <c r="O37" s="14">
        <v>50</v>
      </c>
      <c r="P37" s="9"/>
    </row>
    <row r="38" spans="3:16" ht="17.399999999999999" x14ac:dyDescent="0.3">
      <c r="C38" s="5">
        <f t="shared" si="8"/>
        <v>300</v>
      </c>
      <c r="D38" s="5">
        <f t="shared" si="9"/>
        <v>300</v>
      </c>
      <c r="E38" s="5">
        <f t="shared" ref="E38:E63" si="12">IF(C38=K38,L38,0)</f>
        <v>0</v>
      </c>
      <c r="F38" t="b">
        <f t="shared" si="10"/>
        <v>0</v>
      </c>
      <c r="G38" t="b">
        <f t="shared" si="11"/>
        <v>0</v>
      </c>
      <c r="H38" s="5">
        <f t="shared" si="6"/>
        <v>0</v>
      </c>
      <c r="I38" s="5">
        <f t="shared" ref="I38:I63" si="13">IF(D38=K38,N38,0)</f>
        <v>0</v>
      </c>
      <c r="J38" s="5">
        <f t="shared" si="7"/>
        <v>0</v>
      </c>
      <c r="K38">
        <v>4600</v>
      </c>
      <c r="L38" s="39">
        <v>729448</v>
      </c>
      <c r="M38" s="14">
        <v>50</v>
      </c>
      <c r="N38" s="39">
        <v>437669</v>
      </c>
      <c r="O38" s="14">
        <v>50</v>
      </c>
      <c r="P38" s="9"/>
    </row>
    <row r="39" spans="3:16" ht="17.399999999999999" x14ac:dyDescent="0.3">
      <c r="C39" s="5">
        <f t="shared" si="8"/>
        <v>300</v>
      </c>
      <c r="D39" s="5">
        <f t="shared" si="9"/>
        <v>300</v>
      </c>
      <c r="E39" s="5">
        <f t="shared" si="12"/>
        <v>0</v>
      </c>
      <c r="F39" t="b">
        <f t="shared" si="10"/>
        <v>0</v>
      </c>
      <c r="G39" t="b">
        <f t="shared" si="11"/>
        <v>0</v>
      </c>
      <c r="H39" s="5">
        <f t="shared" ref="H39:H63" si="14">IF(F39=TRUE,(((L39-L38)/(K39-K38))*(C39-K38))+L38,0)</f>
        <v>0</v>
      </c>
      <c r="I39" s="5">
        <f t="shared" si="13"/>
        <v>0</v>
      </c>
      <c r="J39" s="5">
        <f t="shared" ref="J39:J63" si="15">IF(G39=TRUE,(((N39-N38)/(K39-K38))*(D39-K38))+N38,0)</f>
        <v>0</v>
      </c>
      <c r="K39">
        <v>4800</v>
      </c>
      <c r="L39" s="39">
        <v>745446</v>
      </c>
      <c r="M39" s="14">
        <v>50</v>
      </c>
      <c r="N39" s="39">
        <v>447268</v>
      </c>
      <c r="O39" s="14">
        <v>50</v>
      </c>
      <c r="P39" s="9"/>
    </row>
    <row r="40" spans="3:16" ht="17.399999999999999" x14ac:dyDescent="0.3">
      <c r="C40" s="5">
        <f t="shared" si="8"/>
        <v>300</v>
      </c>
      <c r="D40" s="5">
        <f t="shared" si="9"/>
        <v>300</v>
      </c>
      <c r="E40" s="5">
        <f t="shared" si="12"/>
        <v>0</v>
      </c>
      <c r="F40" t="b">
        <f t="shared" si="10"/>
        <v>0</v>
      </c>
      <c r="G40" t="b">
        <f t="shared" si="11"/>
        <v>0</v>
      </c>
      <c r="H40" s="5">
        <f t="shared" si="14"/>
        <v>0</v>
      </c>
      <c r="I40" s="5">
        <f t="shared" si="13"/>
        <v>0</v>
      </c>
      <c r="J40" s="5">
        <f t="shared" si="15"/>
        <v>0</v>
      </c>
      <c r="K40">
        <v>5000</v>
      </c>
      <c r="L40" s="39">
        <v>757796</v>
      </c>
      <c r="M40" s="14">
        <v>50</v>
      </c>
      <c r="N40" s="39">
        <v>454677</v>
      </c>
      <c r="O40" s="14">
        <v>50</v>
      </c>
      <c r="P40" s="9"/>
    </row>
    <row r="41" spans="3:16" ht="17.399999999999999" x14ac:dyDescent="0.3">
      <c r="C41" s="5">
        <f t="shared" si="8"/>
        <v>300</v>
      </c>
      <c r="D41" s="5">
        <f t="shared" si="9"/>
        <v>300</v>
      </c>
      <c r="E41" s="5">
        <f t="shared" si="12"/>
        <v>0</v>
      </c>
      <c r="F41" t="b">
        <f t="shared" si="10"/>
        <v>0</v>
      </c>
      <c r="G41" t="b">
        <f t="shared" si="11"/>
        <v>0</v>
      </c>
      <c r="H41" s="5">
        <f t="shared" si="14"/>
        <v>0</v>
      </c>
      <c r="I41" s="5">
        <f t="shared" si="13"/>
        <v>0</v>
      </c>
      <c r="J41" s="5">
        <f t="shared" si="15"/>
        <v>0</v>
      </c>
      <c r="K41">
        <v>6000</v>
      </c>
      <c r="L41" s="39">
        <v>864448</v>
      </c>
      <c r="M41" s="14">
        <v>50</v>
      </c>
      <c r="N41" s="39">
        <v>518669</v>
      </c>
      <c r="O41" s="14">
        <v>50</v>
      </c>
      <c r="P41" s="9"/>
    </row>
    <row r="42" spans="3:16" ht="17.399999999999999" x14ac:dyDescent="0.3">
      <c r="C42" s="5">
        <f t="shared" si="8"/>
        <v>300</v>
      </c>
      <c r="D42" s="5">
        <f t="shared" si="9"/>
        <v>300</v>
      </c>
      <c r="E42" s="5">
        <f t="shared" si="12"/>
        <v>0</v>
      </c>
      <c r="F42" t="b">
        <f t="shared" si="10"/>
        <v>0</v>
      </c>
      <c r="G42" t="b">
        <f t="shared" si="11"/>
        <v>0</v>
      </c>
      <c r="H42" s="5">
        <f t="shared" si="14"/>
        <v>0</v>
      </c>
      <c r="I42" s="5">
        <f t="shared" si="13"/>
        <v>0</v>
      </c>
      <c r="J42" s="5">
        <f t="shared" si="15"/>
        <v>0</v>
      </c>
      <c r="K42">
        <v>7000</v>
      </c>
      <c r="L42" s="39">
        <v>956132</v>
      </c>
      <c r="M42" s="14">
        <v>50</v>
      </c>
      <c r="N42" s="39">
        <v>573679</v>
      </c>
      <c r="O42" s="14">
        <v>50</v>
      </c>
      <c r="P42" s="9"/>
    </row>
    <row r="43" spans="3:16" ht="17.399999999999999" x14ac:dyDescent="0.3">
      <c r="C43" s="5">
        <f t="shared" si="8"/>
        <v>300</v>
      </c>
      <c r="D43" s="5">
        <f t="shared" si="9"/>
        <v>300</v>
      </c>
      <c r="E43" s="5">
        <f t="shared" si="12"/>
        <v>0</v>
      </c>
      <c r="F43" t="b">
        <f t="shared" si="10"/>
        <v>0</v>
      </c>
      <c r="G43" t="b">
        <f t="shared" si="11"/>
        <v>0</v>
      </c>
      <c r="H43" s="5">
        <f t="shared" si="14"/>
        <v>0</v>
      </c>
      <c r="I43" s="5">
        <f t="shared" si="13"/>
        <v>0</v>
      </c>
      <c r="J43" s="5">
        <f t="shared" si="15"/>
        <v>0</v>
      </c>
      <c r="K43">
        <v>8000</v>
      </c>
      <c r="L43" s="39">
        <v>1044074</v>
      </c>
      <c r="M43" s="14">
        <v>50</v>
      </c>
      <c r="N43" s="39">
        <v>626444</v>
      </c>
      <c r="O43" s="14">
        <v>50</v>
      </c>
      <c r="P43" s="9"/>
    </row>
    <row r="44" spans="3:16" ht="17.399999999999999" x14ac:dyDescent="0.3">
      <c r="C44" s="5">
        <f t="shared" si="8"/>
        <v>300</v>
      </c>
      <c r="D44" s="5">
        <f t="shared" si="9"/>
        <v>300</v>
      </c>
      <c r="E44" s="5">
        <f t="shared" si="12"/>
        <v>0</v>
      </c>
      <c r="F44" t="b">
        <f t="shared" si="10"/>
        <v>0</v>
      </c>
      <c r="G44" t="b">
        <f t="shared" si="11"/>
        <v>0</v>
      </c>
      <c r="H44" s="5">
        <f t="shared" si="14"/>
        <v>0</v>
      </c>
      <c r="I44" s="5">
        <f t="shared" si="13"/>
        <v>0</v>
      </c>
      <c r="J44" s="5">
        <f t="shared" si="15"/>
        <v>0</v>
      </c>
      <c r="K44">
        <v>9000</v>
      </c>
      <c r="L44" s="39">
        <v>1136693</v>
      </c>
      <c r="M44" s="14">
        <v>50</v>
      </c>
      <c r="N44" s="39">
        <v>682016</v>
      </c>
      <c r="O44" s="14">
        <v>50</v>
      </c>
      <c r="P44" s="9"/>
    </row>
    <row r="45" spans="3:16" ht="17.399999999999999" x14ac:dyDescent="0.3">
      <c r="C45" s="5">
        <f t="shared" si="8"/>
        <v>300</v>
      </c>
      <c r="D45" s="5">
        <f t="shared" si="9"/>
        <v>300</v>
      </c>
      <c r="E45" s="5">
        <f t="shared" si="12"/>
        <v>0</v>
      </c>
      <c r="F45" t="b">
        <f t="shared" si="10"/>
        <v>0</v>
      </c>
      <c r="G45" t="b">
        <f t="shared" si="11"/>
        <v>0</v>
      </c>
      <c r="H45" s="5">
        <f t="shared" si="14"/>
        <v>0</v>
      </c>
      <c r="I45" s="5">
        <f t="shared" si="13"/>
        <v>0</v>
      </c>
      <c r="J45" s="5">
        <f t="shared" si="15"/>
        <v>0</v>
      </c>
      <c r="K45">
        <v>10000</v>
      </c>
      <c r="L45" s="39">
        <v>1220893</v>
      </c>
      <c r="M45" s="14">
        <v>50</v>
      </c>
      <c r="N45" s="39">
        <v>732536</v>
      </c>
      <c r="O45" s="14">
        <v>50</v>
      </c>
      <c r="P45" s="9"/>
    </row>
    <row r="46" spans="3:16" ht="17.399999999999999" x14ac:dyDescent="0.3">
      <c r="C46" s="5">
        <f t="shared" si="8"/>
        <v>300</v>
      </c>
      <c r="D46" s="5">
        <f t="shared" si="9"/>
        <v>300</v>
      </c>
      <c r="E46" s="5">
        <f t="shared" si="12"/>
        <v>0</v>
      </c>
      <c r="F46" t="b">
        <f t="shared" si="10"/>
        <v>0</v>
      </c>
      <c r="G46" t="b">
        <f t="shared" si="11"/>
        <v>0</v>
      </c>
      <c r="H46" s="5">
        <f t="shared" si="14"/>
        <v>0</v>
      </c>
      <c r="I46" s="5">
        <f t="shared" si="13"/>
        <v>0</v>
      </c>
      <c r="J46" s="5">
        <f t="shared" si="15"/>
        <v>0</v>
      </c>
      <c r="K46">
        <v>12500</v>
      </c>
      <c r="L46" s="39">
        <v>1415019</v>
      </c>
      <c r="M46" s="14">
        <v>50</v>
      </c>
      <c r="N46" s="39">
        <v>849012</v>
      </c>
      <c r="O46" s="14">
        <v>50</v>
      </c>
      <c r="P46" s="9"/>
    </row>
    <row r="47" spans="3:16" ht="17.399999999999999" x14ac:dyDescent="0.3">
      <c r="C47" s="5">
        <f t="shared" si="8"/>
        <v>300</v>
      </c>
      <c r="D47" s="5">
        <f t="shared" si="9"/>
        <v>300</v>
      </c>
      <c r="E47" s="5">
        <f t="shared" si="12"/>
        <v>0</v>
      </c>
      <c r="F47" t="b">
        <f t="shared" si="10"/>
        <v>0</v>
      </c>
      <c r="G47" t="b">
        <f t="shared" si="11"/>
        <v>0</v>
      </c>
      <c r="H47" s="5">
        <f t="shared" si="14"/>
        <v>0</v>
      </c>
      <c r="I47" s="5">
        <f t="shared" si="13"/>
        <v>0</v>
      </c>
      <c r="J47" s="5">
        <f t="shared" si="15"/>
        <v>0</v>
      </c>
      <c r="K47">
        <v>15000</v>
      </c>
      <c r="L47" s="39">
        <v>1592774</v>
      </c>
      <c r="M47" s="14">
        <v>50</v>
      </c>
      <c r="N47" s="39">
        <v>955664</v>
      </c>
      <c r="O47" s="14">
        <v>50</v>
      </c>
      <c r="P47" s="9"/>
    </row>
    <row r="48" spans="3:16" ht="17.399999999999999" x14ac:dyDescent="0.3">
      <c r="C48" s="5">
        <f t="shared" si="8"/>
        <v>300</v>
      </c>
      <c r="D48" s="5">
        <f t="shared" si="9"/>
        <v>300</v>
      </c>
      <c r="E48" s="5">
        <f t="shared" si="12"/>
        <v>0</v>
      </c>
      <c r="F48" t="b">
        <f t="shared" si="10"/>
        <v>0</v>
      </c>
      <c r="G48" t="b">
        <f t="shared" si="11"/>
        <v>0</v>
      </c>
      <c r="H48" s="5">
        <f t="shared" si="14"/>
        <v>0</v>
      </c>
      <c r="I48" s="5">
        <f t="shared" si="13"/>
        <v>0</v>
      </c>
      <c r="J48" s="5">
        <f t="shared" si="15"/>
        <v>0</v>
      </c>
      <c r="K48">
        <v>17500</v>
      </c>
      <c r="L48" s="39">
        <v>1735445</v>
      </c>
      <c r="M48" s="14">
        <v>50</v>
      </c>
      <c r="N48" s="39">
        <v>1041267</v>
      </c>
      <c r="O48" s="14">
        <v>50</v>
      </c>
      <c r="P48" s="9"/>
    </row>
    <row r="49" spans="3:16" ht="17.399999999999999" x14ac:dyDescent="0.3">
      <c r="C49" s="5">
        <f t="shared" si="8"/>
        <v>300</v>
      </c>
      <c r="D49" s="5">
        <f t="shared" si="9"/>
        <v>300</v>
      </c>
      <c r="E49" s="5">
        <f t="shared" si="12"/>
        <v>0</v>
      </c>
      <c r="F49" t="b">
        <f t="shared" si="10"/>
        <v>0</v>
      </c>
      <c r="G49" t="b">
        <f t="shared" si="11"/>
        <v>0</v>
      </c>
      <c r="H49" s="5">
        <f t="shared" si="14"/>
        <v>0</v>
      </c>
      <c r="I49" s="5">
        <f t="shared" si="13"/>
        <v>0</v>
      </c>
      <c r="J49" s="5">
        <f t="shared" si="15"/>
        <v>0</v>
      </c>
      <c r="K49">
        <v>20000</v>
      </c>
      <c r="L49" s="39">
        <v>1871100</v>
      </c>
      <c r="M49" s="14">
        <v>50</v>
      </c>
      <c r="N49" s="39">
        <v>1122660</v>
      </c>
      <c r="O49" s="14">
        <v>50</v>
      </c>
      <c r="P49" s="9"/>
    </row>
    <row r="50" spans="3:16" ht="17.399999999999999" x14ac:dyDescent="0.3">
      <c r="C50" s="5">
        <f t="shared" si="8"/>
        <v>300</v>
      </c>
      <c r="D50" s="5">
        <f t="shared" si="9"/>
        <v>300</v>
      </c>
      <c r="E50" s="5">
        <f t="shared" si="12"/>
        <v>0</v>
      </c>
      <c r="F50" t="b">
        <f t="shared" si="10"/>
        <v>0</v>
      </c>
      <c r="G50" t="b">
        <f t="shared" si="11"/>
        <v>0</v>
      </c>
      <c r="H50" s="5">
        <f t="shared" si="14"/>
        <v>0</v>
      </c>
      <c r="I50" s="5">
        <f t="shared" si="13"/>
        <v>0</v>
      </c>
      <c r="J50" s="5">
        <f t="shared" si="15"/>
        <v>0</v>
      </c>
      <c r="K50">
        <v>22500</v>
      </c>
      <c r="L50" s="39">
        <v>1978688</v>
      </c>
      <c r="M50" s="14">
        <v>50</v>
      </c>
      <c r="N50" s="39">
        <v>1187213</v>
      </c>
      <c r="O50" s="14">
        <v>50</v>
      </c>
      <c r="P50" s="9"/>
    </row>
    <row r="51" spans="3:16" ht="17.399999999999999" x14ac:dyDescent="0.3">
      <c r="C51" s="5">
        <f t="shared" si="8"/>
        <v>300</v>
      </c>
      <c r="D51" s="5">
        <f t="shared" si="9"/>
        <v>300</v>
      </c>
      <c r="E51" s="5">
        <f t="shared" si="12"/>
        <v>0</v>
      </c>
      <c r="F51" t="b">
        <f t="shared" si="10"/>
        <v>0</v>
      </c>
      <c r="G51" t="b">
        <f t="shared" si="11"/>
        <v>0</v>
      </c>
      <c r="H51" s="5">
        <f t="shared" si="14"/>
        <v>0</v>
      </c>
      <c r="I51" s="5">
        <f t="shared" si="13"/>
        <v>0</v>
      </c>
      <c r="J51" s="5">
        <f t="shared" si="15"/>
        <v>0</v>
      </c>
      <c r="K51">
        <v>25000</v>
      </c>
      <c r="L51" s="39">
        <v>2093293</v>
      </c>
      <c r="M51" s="14">
        <v>50</v>
      </c>
      <c r="N51" s="39">
        <v>1255976</v>
      </c>
      <c r="O51" s="14">
        <v>50</v>
      </c>
      <c r="P51" s="9"/>
    </row>
    <row r="52" spans="3:16" ht="17.399999999999999" x14ac:dyDescent="0.3">
      <c r="C52" s="5">
        <f t="shared" si="8"/>
        <v>300</v>
      </c>
      <c r="D52" s="5">
        <f t="shared" si="9"/>
        <v>300</v>
      </c>
      <c r="E52" s="5">
        <f t="shared" si="12"/>
        <v>0</v>
      </c>
      <c r="F52" t="b">
        <f t="shared" si="10"/>
        <v>0</v>
      </c>
      <c r="G52" t="b">
        <f t="shared" si="11"/>
        <v>0</v>
      </c>
      <c r="H52" s="5">
        <f t="shared" si="14"/>
        <v>0</v>
      </c>
      <c r="I52" s="5">
        <f t="shared" si="13"/>
        <v>0</v>
      </c>
      <c r="J52" s="5">
        <f t="shared" si="15"/>
        <v>0</v>
      </c>
      <c r="K52">
        <v>27500</v>
      </c>
      <c r="L52" s="39">
        <v>2161121</v>
      </c>
      <c r="M52" s="14">
        <v>50</v>
      </c>
      <c r="N52" s="39">
        <v>1296672</v>
      </c>
      <c r="O52" s="14">
        <v>50</v>
      </c>
      <c r="P52" s="9"/>
    </row>
    <row r="53" spans="3:16" ht="17.399999999999999" x14ac:dyDescent="0.3">
      <c r="C53" s="5">
        <f t="shared" si="8"/>
        <v>300</v>
      </c>
      <c r="D53" s="5">
        <f t="shared" si="9"/>
        <v>300</v>
      </c>
      <c r="E53" s="5">
        <f t="shared" si="12"/>
        <v>0</v>
      </c>
      <c r="F53" t="b">
        <f t="shared" si="10"/>
        <v>0</v>
      </c>
      <c r="G53" t="b">
        <f t="shared" si="11"/>
        <v>0</v>
      </c>
      <c r="H53" s="5">
        <f t="shared" si="14"/>
        <v>0</v>
      </c>
      <c r="I53" s="5">
        <f t="shared" si="13"/>
        <v>0</v>
      </c>
      <c r="J53" s="5">
        <f t="shared" si="15"/>
        <v>0</v>
      </c>
      <c r="K53">
        <v>30000</v>
      </c>
      <c r="L53" s="39">
        <v>2259353</v>
      </c>
      <c r="M53" s="14">
        <v>50</v>
      </c>
      <c r="N53" s="39">
        <v>1355612</v>
      </c>
      <c r="O53" s="14">
        <v>50</v>
      </c>
      <c r="P53" s="9"/>
    </row>
    <row r="54" spans="3:16" ht="17.399999999999999" x14ac:dyDescent="0.3">
      <c r="C54" s="5">
        <f t="shared" si="8"/>
        <v>300</v>
      </c>
      <c r="D54" s="5">
        <f t="shared" si="9"/>
        <v>300</v>
      </c>
      <c r="E54" s="5">
        <f t="shared" si="12"/>
        <v>0</v>
      </c>
      <c r="F54" t="b">
        <f t="shared" si="10"/>
        <v>0</v>
      </c>
      <c r="G54" t="b">
        <f t="shared" si="11"/>
        <v>0</v>
      </c>
      <c r="H54" s="5">
        <f t="shared" si="14"/>
        <v>0</v>
      </c>
      <c r="I54" s="5">
        <f t="shared" si="13"/>
        <v>0</v>
      </c>
      <c r="J54" s="5">
        <f t="shared" si="15"/>
        <v>0</v>
      </c>
      <c r="K54">
        <v>35000</v>
      </c>
      <c r="L54" s="39">
        <v>2472191</v>
      </c>
      <c r="M54" s="14">
        <v>50</v>
      </c>
      <c r="N54" s="39">
        <v>1483315</v>
      </c>
      <c r="O54" s="14">
        <v>50</v>
      </c>
      <c r="P54" s="9"/>
    </row>
    <row r="55" spans="3:16" ht="17.399999999999999" x14ac:dyDescent="0.3">
      <c r="C55" s="5">
        <f t="shared" si="8"/>
        <v>300</v>
      </c>
      <c r="D55" s="5">
        <f t="shared" si="9"/>
        <v>300</v>
      </c>
      <c r="E55" s="5">
        <f t="shared" si="12"/>
        <v>0</v>
      </c>
      <c r="F55" t="b">
        <f t="shared" si="10"/>
        <v>0</v>
      </c>
      <c r="G55" t="b">
        <f t="shared" si="11"/>
        <v>0</v>
      </c>
      <c r="H55" s="5">
        <f t="shared" si="14"/>
        <v>0</v>
      </c>
      <c r="I55" s="5">
        <f t="shared" si="13"/>
        <v>0</v>
      </c>
      <c r="J55" s="5">
        <f t="shared" si="15"/>
        <v>0</v>
      </c>
      <c r="K55">
        <v>40000</v>
      </c>
      <c r="L55" s="39">
        <v>2638251</v>
      </c>
      <c r="M55" s="14">
        <v>50</v>
      </c>
      <c r="N55" s="39">
        <v>1582951</v>
      </c>
      <c r="O55" s="14">
        <v>50</v>
      </c>
      <c r="P55" s="9"/>
    </row>
    <row r="56" spans="3:16" ht="17.399999999999999" x14ac:dyDescent="0.3">
      <c r="C56" s="5">
        <f t="shared" si="8"/>
        <v>300</v>
      </c>
      <c r="D56" s="5">
        <f t="shared" si="9"/>
        <v>300</v>
      </c>
      <c r="E56" s="5">
        <f t="shared" si="12"/>
        <v>0</v>
      </c>
      <c r="F56" t="b">
        <f t="shared" si="10"/>
        <v>0</v>
      </c>
      <c r="G56" t="b">
        <f t="shared" si="11"/>
        <v>0</v>
      </c>
      <c r="H56" s="5">
        <f t="shared" si="14"/>
        <v>0</v>
      </c>
      <c r="I56" s="5">
        <f t="shared" si="13"/>
        <v>0</v>
      </c>
      <c r="J56" s="5">
        <f t="shared" si="15"/>
        <v>0</v>
      </c>
      <c r="K56">
        <v>45000</v>
      </c>
      <c r="L56" s="39">
        <v>2799633</v>
      </c>
      <c r="M56" s="14">
        <v>50</v>
      </c>
      <c r="N56" s="39">
        <v>1679780</v>
      </c>
      <c r="O56" s="14">
        <v>50</v>
      </c>
      <c r="P56" s="9"/>
    </row>
    <row r="57" spans="3:16" ht="17.399999999999999" x14ac:dyDescent="0.3">
      <c r="C57" s="5">
        <f t="shared" si="8"/>
        <v>300</v>
      </c>
      <c r="D57" s="5">
        <f t="shared" si="9"/>
        <v>300</v>
      </c>
      <c r="E57" s="5">
        <f t="shared" si="12"/>
        <v>0</v>
      </c>
      <c r="F57" t="b">
        <f t="shared" si="10"/>
        <v>0</v>
      </c>
      <c r="G57" t="b">
        <f t="shared" si="11"/>
        <v>0</v>
      </c>
      <c r="H57" s="5">
        <f t="shared" si="14"/>
        <v>0</v>
      </c>
      <c r="I57" s="5">
        <f t="shared" si="13"/>
        <v>0</v>
      </c>
      <c r="J57" s="5">
        <f t="shared" si="15"/>
        <v>0</v>
      </c>
      <c r="K57">
        <v>50000</v>
      </c>
      <c r="L57" s="39">
        <v>2946983</v>
      </c>
      <c r="M57" s="14">
        <v>50</v>
      </c>
      <c r="N57" s="39">
        <v>1768190</v>
      </c>
      <c r="O57" s="14">
        <v>50</v>
      </c>
      <c r="P57" s="9"/>
    </row>
    <row r="58" spans="3:16" ht="17.399999999999999" x14ac:dyDescent="0.3">
      <c r="C58" s="5">
        <f>C55</f>
        <v>300</v>
      </c>
      <c r="D58" s="5">
        <f>D55</f>
        <v>300</v>
      </c>
      <c r="E58" s="5">
        <f t="shared" si="12"/>
        <v>0</v>
      </c>
      <c r="F58" t="b">
        <f t="shared" si="10"/>
        <v>0</v>
      </c>
      <c r="G58" t="b">
        <f t="shared" si="11"/>
        <v>0</v>
      </c>
      <c r="H58" s="5">
        <f t="shared" si="14"/>
        <v>0</v>
      </c>
      <c r="I58" s="5">
        <f t="shared" si="13"/>
        <v>0</v>
      </c>
      <c r="J58" s="5">
        <f t="shared" si="15"/>
        <v>0</v>
      </c>
      <c r="K58">
        <v>55000</v>
      </c>
      <c r="L58" s="39">
        <v>3087315</v>
      </c>
      <c r="M58" s="14">
        <v>50</v>
      </c>
      <c r="N58" s="39">
        <v>1852389</v>
      </c>
      <c r="O58" s="14">
        <v>50</v>
      </c>
      <c r="P58" s="9"/>
    </row>
    <row r="59" spans="3:16" ht="17.399999999999999" x14ac:dyDescent="0.3">
      <c r="C59" s="5">
        <f>C57</f>
        <v>300</v>
      </c>
      <c r="D59" s="5">
        <f>D57</f>
        <v>300</v>
      </c>
      <c r="E59" s="5">
        <f t="shared" si="12"/>
        <v>0</v>
      </c>
      <c r="F59" t="b">
        <f t="shared" si="10"/>
        <v>0</v>
      </c>
      <c r="G59" t="b">
        <f t="shared" si="11"/>
        <v>0</v>
      </c>
      <c r="H59" s="5">
        <f t="shared" si="14"/>
        <v>0</v>
      </c>
      <c r="I59" s="5">
        <f t="shared" si="13"/>
        <v>0</v>
      </c>
      <c r="J59" s="5">
        <f t="shared" si="15"/>
        <v>0</v>
      </c>
      <c r="K59">
        <v>60000</v>
      </c>
      <c r="L59" s="39">
        <v>3227648</v>
      </c>
      <c r="M59" s="14">
        <v>50</v>
      </c>
      <c r="N59" s="39">
        <v>1936589</v>
      </c>
      <c r="O59" s="14">
        <v>50</v>
      </c>
      <c r="P59" s="9"/>
    </row>
    <row r="60" spans="3:16" ht="17.399999999999999" x14ac:dyDescent="0.3">
      <c r="C60" s="5">
        <f t="shared" ref="C60:D63" si="16">C59</f>
        <v>300</v>
      </c>
      <c r="D60" s="5">
        <f t="shared" si="16"/>
        <v>300</v>
      </c>
      <c r="E60" s="5">
        <f t="shared" si="12"/>
        <v>0</v>
      </c>
      <c r="F60" t="b">
        <f t="shared" si="10"/>
        <v>0</v>
      </c>
      <c r="G60" t="b">
        <f t="shared" si="11"/>
        <v>0</v>
      </c>
      <c r="H60" s="5">
        <f t="shared" si="14"/>
        <v>0</v>
      </c>
      <c r="I60" s="5">
        <f t="shared" si="13"/>
        <v>0</v>
      </c>
      <c r="J60" s="5">
        <f t="shared" si="15"/>
        <v>0</v>
      </c>
      <c r="K60">
        <v>70000</v>
      </c>
      <c r="L60" s="39">
        <v>3503635</v>
      </c>
      <c r="M60" s="14">
        <v>50</v>
      </c>
      <c r="N60" s="39">
        <v>2102181</v>
      </c>
      <c r="O60" s="14">
        <v>50</v>
      </c>
      <c r="P60" s="9"/>
    </row>
    <row r="61" spans="3:16" ht="17.399999999999999" x14ac:dyDescent="0.3">
      <c r="C61" s="5">
        <f t="shared" si="16"/>
        <v>300</v>
      </c>
      <c r="D61" s="5">
        <f t="shared" si="16"/>
        <v>300</v>
      </c>
      <c r="E61" s="5">
        <f t="shared" si="12"/>
        <v>0</v>
      </c>
      <c r="F61" t="b">
        <f t="shared" si="10"/>
        <v>0</v>
      </c>
      <c r="G61" t="b">
        <f t="shared" si="11"/>
        <v>0</v>
      </c>
      <c r="H61" s="5">
        <f t="shared" si="14"/>
        <v>0</v>
      </c>
      <c r="I61" s="5">
        <f t="shared" si="13"/>
        <v>0</v>
      </c>
      <c r="J61" s="5">
        <f t="shared" si="15"/>
        <v>0</v>
      </c>
      <c r="K61">
        <v>80000</v>
      </c>
      <c r="L61" s="39">
        <v>3742200</v>
      </c>
      <c r="M61" s="14">
        <v>50</v>
      </c>
      <c r="N61" s="39">
        <v>2245320</v>
      </c>
      <c r="O61" s="14">
        <v>50</v>
      </c>
      <c r="P61" s="9"/>
    </row>
    <row r="62" spans="3:16" ht="17.399999999999999" x14ac:dyDescent="0.3">
      <c r="C62" s="5">
        <f t="shared" si="16"/>
        <v>300</v>
      </c>
      <c r="D62" s="5">
        <f t="shared" si="16"/>
        <v>300</v>
      </c>
      <c r="E62" s="5">
        <f t="shared" si="12"/>
        <v>0</v>
      </c>
      <c r="F62" t="b">
        <f t="shared" si="10"/>
        <v>0</v>
      </c>
      <c r="G62" t="b">
        <f t="shared" si="11"/>
        <v>0</v>
      </c>
      <c r="H62" s="5">
        <f t="shared" si="14"/>
        <v>0</v>
      </c>
      <c r="I62" s="5">
        <f t="shared" si="13"/>
        <v>0</v>
      </c>
      <c r="J62" s="5">
        <f t="shared" si="15"/>
        <v>0</v>
      </c>
      <c r="K62">
        <v>90000</v>
      </c>
      <c r="L62" s="39">
        <v>4209975</v>
      </c>
      <c r="M62" s="14">
        <v>50</v>
      </c>
      <c r="N62" s="39">
        <v>2525985</v>
      </c>
      <c r="O62" s="14">
        <v>50</v>
      </c>
      <c r="P62" s="9"/>
    </row>
    <row r="63" spans="3:16" ht="17.399999999999999" x14ac:dyDescent="0.3">
      <c r="C63" s="5">
        <f t="shared" si="16"/>
        <v>300</v>
      </c>
      <c r="D63" s="5">
        <f t="shared" si="16"/>
        <v>300</v>
      </c>
      <c r="E63" s="5">
        <f t="shared" si="12"/>
        <v>0</v>
      </c>
      <c r="F63" t="b">
        <f t="shared" si="10"/>
        <v>0</v>
      </c>
      <c r="G63" t="b">
        <f t="shared" si="11"/>
        <v>0</v>
      </c>
      <c r="H63" s="5">
        <f t="shared" si="14"/>
        <v>0</v>
      </c>
      <c r="I63" s="5">
        <f t="shared" si="13"/>
        <v>0</v>
      </c>
      <c r="J63" s="5">
        <f t="shared" si="15"/>
        <v>0</v>
      </c>
      <c r="K63">
        <v>100000</v>
      </c>
      <c r="L63" s="39">
        <v>4677750</v>
      </c>
      <c r="M63" s="14">
        <v>50</v>
      </c>
      <c r="N63" s="39">
        <v>2806650</v>
      </c>
      <c r="O63" s="14">
        <v>50</v>
      </c>
      <c r="P63" s="9"/>
    </row>
    <row r="64" spans="3:16" ht="20.100000000000001" customHeight="1" thickBot="1" x14ac:dyDescent="0.35">
      <c r="E64" s="5">
        <f>SUM(E4:E63)</f>
        <v>91497</v>
      </c>
      <c r="H64" s="5">
        <f>SUM(H5:H63)</f>
        <v>0</v>
      </c>
      <c r="I64" s="5">
        <f>SUM(I5:I63)</f>
        <v>54898</v>
      </c>
      <c r="J64" s="5">
        <f>SUM(J5:J63)</f>
        <v>0</v>
      </c>
      <c r="M64" s="6"/>
      <c r="O64" s="8"/>
      <c r="P64" s="9"/>
    </row>
    <row r="65" spans="4:15" ht="20.100000000000001" customHeight="1" thickBot="1" x14ac:dyDescent="0.3">
      <c r="E65" s="116" t="s">
        <v>23</v>
      </c>
      <c r="F65" s="117"/>
      <c r="G65" s="117"/>
      <c r="H65" s="118"/>
      <c r="I65" s="119" t="s">
        <v>24</v>
      </c>
      <c r="J65" s="120"/>
      <c r="M65" s="6"/>
      <c r="O65" s="8"/>
    </row>
    <row r="66" spans="4:15" ht="20.100000000000001" customHeight="1" x14ac:dyDescent="0.25">
      <c r="E66" s="115">
        <f>IF(K66&lt;50000,(E64+H64)*0.25,(E64+H64)*0.5)</f>
        <v>45748.5</v>
      </c>
      <c r="F66" s="115"/>
      <c r="G66" s="115"/>
      <c r="H66" s="115"/>
      <c r="I66" s="115">
        <f>SUM(I64,J64)</f>
        <v>54898</v>
      </c>
      <c r="J66" s="115"/>
      <c r="K66" s="5">
        <f>Hesaplama!$D$7</f>
        <v>73600</v>
      </c>
      <c r="L66" s="29" t="s">
        <v>63</v>
      </c>
    </row>
    <row r="67" spans="4:15" ht="20.100000000000001" customHeight="1" x14ac:dyDescent="0.25">
      <c r="E67" s="111">
        <f>IF(B5&gt;1,E66/2,0)</f>
        <v>0</v>
      </c>
      <c r="F67" s="111"/>
      <c r="G67" s="111"/>
      <c r="H67" s="111"/>
      <c r="I67" s="25"/>
      <c r="J67" s="25"/>
      <c r="M67" s="5"/>
    </row>
    <row r="68" spans="4:15" ht="20.100000000000001" customHeight="1" thickBot="1" x14ac:dyDescent="0.3">
      <c r="E68" s="111">
        <f>IF(B5&gt;1,(B5-2)*(E67/2),0)</f>
        <v>0</v>
      </c>
      <c r="F68" s="111"/>
      <c r="G68" s="111"/>
      <c r="H68" s="111"/>
      <c r="I68" s="25"/>
      <c r="J68" s="25"/>
      <c r="M68" s="5"/>
    </row>
    <row r="69" spans="4:15" ht="20.100000000000001" customHeight="1" thickBot="1" x14ac:dyDescent="0.3">
      <c r="E69" s="31">
        <f>IF(B3="5D",E68+E67+E66,0)</f>
        <v>45748.5</v>
      </c>
      <c r="F69" s="32"/>
      <c r="G69" s="32"/>
      <c r="H69" s="33"/>
      <c r="I69" s="31">
        <f>IF(B3="5D",I64+J64,0)</f>
        <v>54898</v>
      </c>
      <c r="J69" s="33"/>
    </row>
    <row r="70" spans="4:15" ht="20.100000000000001" customHeight="1" thickBot="1" x14ac:dyDescent="0.3">
      <c r="E70" s="31">
        <f>IF(B3="5D",E69+I69,0)</f>
        <v>100646.5</v>
      </c>
      <c r="F70" s="32"/>
      <c r="G70" s="32"/>
      <c r="H70" s="32"/>
      <c r="I70" s="32"/>
      <c r="J70" s="33"/>
    </row>
    <row r="71" spans="4:15" ht="20.100000000000001" customHeight="1" x14ac:dyDescent="0.25">
      <c r="E71" s="17"/>
      <c r="F71" s="18"/>
      <c r="G71" s="18"/>
      <c r="H71" s="17"/>
      <c r="I71" s="17"/>
      <c r="J71" s="17"/>
    </row>
    <row r="72" spans="4:15" ht="20.100000000000001" customHeight="1" x14ac:dyDescent="0.25">
      <c r="D72" s="19" t="s">
        <v>25</v>
      </c>
      <c r="E72" s="20"/>
      <c r="F72" s="21">
        <f>(E64+H64)*0.04*0.6</f>
        <v>2195.9279999999999</v>
      </c>
      <c r="G72" s="22"/>
      <c r="H72" s="21"/>
      <c r="I72" s="21"/>
      <c r="J72" s="21"/>
    </row>
    <row r="73" spans="4:15" ht="20.100000000000001" customHeight="1" x14ac:dyDescent="0.25">
      <c r="D73" s="19" t="s">
        <v>26</v>
      </c>
      <c r="E73" s="20"/>
      <c r="F73" s="21">
        <f>(I64+J64)*0.04</f>
        <v>2195.92</v>
      </c>
      <c r="G73" s="22"/>
      <c r="H73" s="21"/>
      <c r="I73" s="21"/>
      <c r="J73" s="21"/>
    </row>
    <row r="74" spans="4:15" ht="20.100000000000001" customHeight="1" x14ac:dyDescent="0.25">
      <c r="D74" s="19" t="s">
        <v>27</v>
      </c>
      <c r="E74" s="20"/>
      <c r="F74" s="21">
        <f>IF(B3=2,F72+F73,0)</f>
        <v>0</v>
      </c>
      <c r="G74" s="22"/>
      <c r="H74" s="21"/>
      <c r="I74" s="21"/>
      <c r="J74" s="21"/>
    </row>
    <row r="75" spans="4:15" ht="20.100000000000001" customHeight="1" x14ac:dyDescent="0.25"/>
    <row r="76" spans="4:15" ht="20.100000000000001" customHeight="1" x14ac:dyDescent="0.25"/>
  </sheetData>
  <mergeCells count="6">
    <mergeCell ref="E67:H67"/>
    <mergeCell ref="E68:H68"/>
    <mergeCell ref="E65:H65"/>
    <mergeCell ref="I65:J65"/>
    <mergeCell ref="E66:H66"/>
    <mergeCell ref="I66:J6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L21"/>
  <sheetViews>
    <sheetView workbookViewId="0">
      <selection activeCell="A21" sqref="A21"/>
    </sheetView>
  </sheetViews>
  <sheetFormatPr defaultRowHeight="13.2" x14ac:dyDescent="0.25"/>
  <cols>
    <col min="11" max="11" width="13.109375" customWidth="1"/>
  </cols>
  <sheetData>
    <row r="2" spans="2:12" x14ac:dyDescent="0.25">
      <c r="B2" s="5">
        <f>Hesaplama!H3</f>
        <v>150</v>
      </c>
      <c r="E2" t="s">
        <v>33</v>
      </c>
      <c r="H2" s="5">
        <f>Hesaplama!$H$4</f>
        <v>5.5</v>
      </c>
    </row>
    <row r="3" spans="2:12" x14ac:dyDescent="0.25">
      <c r="B3" s="5">
        <f>B2</f>
        <v>150</v>
      </c>
      <c r="C3">
        <v>5</v>
      </c>
      <c r="D3">
        <v>3421</v>
      </c>
      <c r="E3" t="b">
        <f>AND(B3&gt;0,B3&lt;=5)</f>
        <v>0</v>
      </c>
      <c r="F3">
        <f>IF(E3=(TRUE),240,0)</f>
        <v>0</v>
      </c>
      <c r="H3" s="5">
        <f>H2</f>
        <v>5.5</v>
      </c>
      <c r="I3" s="5" t="s">
        <v>34</v>
      </c>
      <c r="J3" s="24">
        <v>1</v>
      </c>
      <c r="K3" t="b">
        <f>AND(H3&gt;0,H3&lt;=5)</f>
        <v>0</v>
      </c>
      <c r="L3" t="b">
        <f>IF(K3=(TRUE),F17*1,K4)</f>
        <v>1</v>
      </c>
    </row>
    <row r="4" spans="2:12" x14ac:dyDescent="0.25">
      <c r="B4" s="5">
        <f t="shared" ref="B4:B16" si="0">B3</f>
        <v>150</v>
      </c>
      <c r="C4">
        <v>10</v>
      </c>
      <c r="D4">
        <v>4974</v>
      </c>
      <c r="E4" t="b">
        <f>AND(B4&gt;C3,B4&lt;=10)</f>
        <v>0</v>
      </c>
      <c r="F4">
        <f>IF(E4=(FALSE),0,(D4-D3)/(C4-C3)*(B2-C3)+D3)</f>
        <v>0</v>
      </c>
      <c r="H4" s="5">
        <f t="shared" ref="H4:H9" si="1">H3</f>
        <v>5.5</v>
      </c>
      <c r="I4" s="5" t="s">
        <v>35</v>
      </c>
      <c r="J4">
        <v>0.9</v>
      </c>
      <c r="K4" t="b">
        <f>AND(H4&gt;5,H4&lt;10)</f>
        <v>1</v>
      </c>
      <c r="L4">
        <f>IF(K4=(TRUE),F17*J4,K5)</f>
        <v>23974.2</v>
      </c>
    </row>
    <row r="5" spans="2:12" x14ac:dyDescent="0.25">
      <c r="B5" s="5">
        <f t="shared" si="0"/>
        <v>150</v>
      </c>
      <c r="C5">
        <v>20</v>
      </c>
      <c r="D5">
        <v>6218</v>
      </c>
      <c r="E5" t="b">
        <f>AND(B5&gt;C4,B5&lt;=20)</f>
        <v>0</v>
      </c>
      <c r="F5">
        <f t="shared" ref="F5:F16" si="2">IF(E5=(FALSE),0,(D5-D4)/(C5-C4)*(B3-C4)+D4)</f>
        <v>0</v>
      </c>
      <c r="H5" s="5">
        <f t="shared" si="1"/>
        <v>5.5</v>
      </c>
      <c r="I5" s="5" t="s">
        <v>36</v>
      </c>
      <c r="J5" s="24">
        <v>0.8</v>
      </c>
      <c r="K5" t="b">
        <f>AND(H5&gt;=10,H5&lt;15)</f>
        <v>0</v>
      </c>
      <c r="L5" t="b">
        <f>IF(K5=(TRUE),F17*J5,K6)</f>
        <v>0</v>
      </c>
    </row>
    <row r="6" spans="2:12" x14ac:dyDescent="0.25">
      <c r="B6" s="5">
        <f t="shared" si="0"/>
        <v>150</v>
      </c>
      <c r="C6">
        <v>30</v>
      </c>
      <c r="D6">
        <v>7459</v>
      </c>
      <c r="E6" t="b">
        <f>AND(B6&gt;C5,B6&lt;=30)</f>
        <v>0</v>
      </c>
      <c r="F6">
        <f t="shared" si="2"/>
        <v>0</v>
      </c>
      <c r="H6" s="5">
        <f t="shared" si="1"/>
        <v>5.5</v>
      </c>
      <c r="I6" s="5" t="s">
        <v>37</v>
      </c>
      <c r="J6">
        <v>0.7</v>
      </c>
      <c r="K6" t="b">
        <f>AND(H6&gt;=15,H6&lt;20)</f>
        <v>0</v>
      </c>
      <c r="L6" t="b">
        <f>IF(K6=(TRUE),F17*J6,K7)</f>
        <v>0</v>
      </c>
    </row>
    <row r="7" spans="2:12" x14ac:dyDescent="0.25">
      <c r="B7" s="5">
        <f t="shared" si="0"/>
        <v>150</v>
      </c>
      <c r="C7">
        <v>40</v>
      </c>
      <c r="D7">
        <v>9324</v>
      </c>
      <c r="E7" t="b">
        <f>AND(B7&gt;C6,B7&lt;=40)</f>
        <v>0</v>
      </c>
      <c r="F7">
        <f t="shared" si="2"/>
        <v>0</v>
      </c>
      <c r="H7" s="5">
        <f t="shared" si="1"/>
        <v>5.5</v>
      </c>
      <c r="I7" s="5" t="s">
        <v>38</v>
      </c>
      <c r="J7" s="24">
        <v>0.6</v>
      </c>
      <c r="K7" t="b">
        <f>AND(H7&gt;=20,H7&lt;30)</f>
        <v>0</v>
      </c>
      <c r="L7" t="b">
        <f>IF(K7=(TRUE),F17*J7,K8)</f>
        <v>0</v>
      </c>
    </row>
    <row r="8" spans="2:12" x14ac:dyDescent="0.25">
      <c r="B8" s="5">
        <f t="shared" si="0"/>
        <v>150</v>
      </c>
      <c r="C8">
        <v>50</v>
      </c>
      <c r="D8">
        <v>10879</v>
      </c>
      <c r="E8" t="b">
        <f>AND(B8&gt;C7,B8&lt;=50)</f>
        <v>0</v>
      </c>
      <c r="F8">
        <f t="shared" si="2"/>
        <v>0</v>
      </c>
      <c r="H8" s="5">
        <f t="shared" si="1"/>
        <v>5.5</v>
      </c>
      <c r="I8" s="5" t="s">
        <v>39</v>
      </c>
      <c r="J8">
        <v>0.5</v>
      </c>
      <c r="K8" t="b">
        <f>AND(H8&gt;=30,H8&lt;50)</f>
        <v>0</v>
      </c>
      <c r="L8" t="b">
        <f>IF(K8=(TRUE),F17*J8,K9)</f>
        <v>0</v>
      </c>
    </row>
    <row r="9" spans="2:12" x14ac:dyDescent="0.25">
      <c r="B9" s="5">
        <f t="shared" si="0"/>
        <v>150</v>
      </c>
      <c r="C9">
        <v>100</v>
      </c>
      <c r="D9">
        <v>18650</v>
      </c>
      <c r="E9" t="b">
        <f>AND(B9&gt;C8,B9&lt;=100)</f>
        <v>0</v>
      </c>
      <c r="F9">
        <f t="shared" si="2"/>
        <v>0</v>
      </c>
      <c r="H9" s="5">
        <f t="shared" si="1"/>
        <v>5.5</v>
      </c>
      <c r="I9" s="5" t="s">
        <v>40</v>
      </c>
      <c r="J9" s="24">
        <v>0.4</v>
      </c>
      <c r="K9" t="b">
        <f>AND(H9&gt;=50,H9&lt;3000)</f>
        <v>0</v>
      </c>
      <c r="L9">
        <f>IF(K9=(TRUE),F17*J9,0)</f>
        <v>0</v>
      </c>
    </row>
    <row r="10" spans="2:12" x14ac:dyDescent="0.25">
      <c r="B10" s="5">
        <f t="shared" si="0"/>
        <v>150</v>
      </c>
      <c r="C10">
        <v>200</v>
      </c>
      <c r="D10">
        <v>34626</v>
      </c>
      <c r="E10" t="b">
        <f>AND(B10&gt;C9,B10&lt;=200)</f>
        <v>1</v>
      </c>
      <c r="F10">
        <f t="shared" si="2"/>
        <v>26638</v>
      </c>
      <c r="I10" s="23"/>
      <c r="L10">
        <f>SUM(L3:L9)</f>
        <v>23974.2</v>
      </c>
    </row>
    <row r="11" spans="2:12" x14ac:dyDescent="0.25">
      <c r="B11" s="5">
        <f t="shared" si="0"/>
        <v>150</v>
      </c>
      <c r="C11">
        <v>300</v>
      </c>
      <c r="D11">
        <v>43515</v>
      </c>
      <c r="E11" t="b">
        <f>AND(B11&gt;C10,B11&lt;=300)</f>
        <v>0</v>
      </c>
      <c r="F11">
        <f t="shared" si="2"/>
        <v>0</v>
      </c>
      <c r="I11" s="23"/>
    </row>
    <row r="12" spans="2:12" x14ac:dyDescent="0.25">
      <c r="B12" s="5">
        <f t="shared" si="0"/>
        <v>150</v>
      </c>
      <c r="C12">
        <v>400</v>
      </c>
      <c r="D12">
        <v>54080</v>
      </c>
      <c r="E12" t="b">
        <f>AND(B12&gt;C11,B12&lt;=400)</f>
        <v>0</v>
      </c>
      <c r="F12">
        <f t="shared" si="2"/>
        <v>0</v>
      </c>
      <c r="I12" s="23"/>
    </row>
    <row r="13" spans="2:12" x14ac:dyDescent="0.25">
      <c r="B13" s="5">
        <f t="shared" si="0"/>
        <v>150</v>
      </c>
      <c r="C13">
        <v>500</v>
      </c>
      <c r="D13">
        <v>62162</v>
      </c>
      <c r="E13" t="b">
        <f>AND(B13&gt;C12,B13&lt;=500)</f>
        <v>0</v>
      </c>
      <c r="F13">
        <f t="shared" si="2"/>
        <v>0</v>
      </c>
      <c r="I13" s="23"/>
    </row>
    <row r="14" spans="2:12" x14ac:dyDescent="0.25">
      <c r="B14" s="5">
        <f t="shared" si="0"/>
        <v>150</v>
      </c>
      <c r="C14">
        <v>1000</v>
      </c>
      <c r="D14">
        <v>87027</v>
      </c>
      <c r="E14" t="b">
        <f>AND(B14&gt;C13,B14&lt;=1000)</f>
        <v>0</v>
      </c>
      <c r="F14">
        <f t="shared" si="2"/>
        <v>0</v>
      </c>
      <c r="I14" s="23"/>
    </row>
    <row r="15" spans="2:12" x14ac:dyDescent="0.25">
      <c r="B15" s="5">
        <f t="shared" si="0"/>
        <v>150</v>
      </c>
      <c r="C15">
        <v>2000</v>
      </c>
      <c r="D15">
        <v>161621</v>
      </c>
      <c r="E15" t="b">
        <f>AND(B15&gt;C14,B15&lt;=2000)</f>
        <v>0</v>
      </c>
      <c r="F15">
        <f t="shared" si="2"/>
        <v>0</v>
      </c>
      <c r="I15" s="23"/>
    </row>
    <row r="16" spans="2:12" x14ac:dyDescent="0.25">
      <c r="B16" s="5">
        <f t="shared" si="0"/>
        <v>150</v>
      </c>
      <c r="C16">
        <v>3000</v>
      </c>
      <c r="D16">
        <v>211351</v>
      </c>
      <c r="E16" t="b">
        <f>AND(B16&gt;C15,B16&lt;=3000)</f>
        <v>0</v>
      </c>
      <c r="F16">
        <f t="shared" si="2"/>
        <v>0</v>
      </c>
      <c r="I16" s="23"/>
    </row>
    <row r="17" spans="3:6" x14ac:dyDescent="0.25">
      <c r="F17">
        <f>SUM(F3:F16)</f>
        <v>26638</v>
      </c>
    </row>
    <row r="21" spans="3:6" x14ac:dyDescent="0.25">
      <c r="C21">
        <f>IF(B2&gt;=H2,L10,"Hey Dostum Benimi Kandırıyorsun")</f>
        <v>23974.2</v>
      </c>
    </row>
  </sheetData>
  <phoneticPr fontId="4" type="noConversion"/>
  <pageMargins left="0.75" right="0.75" top="1" bottom="1" header="0.5" footer="0.5"/>
  <headerFooter alignWithMargins="0"/>
  <ignoredErrors>
    <ignoredError sqref="I5" twoDigitTextYear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K9"/>
  <sheetViews>
    <sheetView workbookViewId="0">
      <selection activeCell="A21" sqref="A21"/>
    </sheetView>
  </sheetViews>
  <sheetFormatPr defaultRowHeight="13.2" x14ac:dyDescent="0.25"/>
  <cols>
    <col min="2" max="2" width="9.109375" style="16"/>
    <col min="3" max="3" width="15.44140625" bestFit="1" customWidth="1"/>
    <col min="4" max="4" width="5" bestFit="1" customWidth="1"/>
    <col min="5" max="5" width="15.44140625" bestFit="1" customWidth="1"/>
    <col min="7" max="7" width="15.44140625" bestFit="1" customWidth="1"/>
  </cols>
  <sheetData>
    <row r="3" spans="2:11" x14ac:dyDescent="0.25">
      <c r="E3" t="s">
        <v>47</v>
      </c>
      <c r="F3">
        <f>IF(B4="D",2750,0)</f>
        <v>0</v>
      </c>
    </row>
    <row r="4" spans="2:11" x14ac:dyDescent="0.25">
      <c r="B4" s="11">
        <f>Hesaplama!H7</f>
        <v>0</v>
      </c>
      <c r="C4">
        <f>IF(B4="b",F4,F3)</f>
        <v>0</v>
      </c>
      <c r="E4" t="s">
        <v>48</v>
      </c>
      <c r="F4">
        <f>IF(B4="B",IF(K8=(TRUE),4180,IF(K9=(TRUE),5830,(B5-400)*1.82+5830)),0)</f>
        <v>0</v>
      </c>
      <c r="J4" t="s">
        <v>53</v>
      </c>
      <c r="K4">
        <v>21358</v>
      </c>
    </row>
    <row r="5" spans="2:11" x14ac:dyDescent="0.25">
      <c r="B5" s="11">
        <f>Hesaplama!H8</f>
        <v>0</v>
      </c>
      <c r="E5" t="s">
        <v>50</v>
      </c>
      <c r="F5">
        <f>IF(B6&lt;2,0,(B6-2)*460)</f>
        <v>0</v>
      </c>
      <c r="J5" t="s">
        <v>54</v>
      </c>
      <c r="K5">
        <v>23089</v>
      </c>
    </row>
    <row r="6" spans="2:11" x14ac:dyDescent="0.25">
      <c r="B6" s="16">
        <f>Hesaplama!H9</f>
        <v>0</v>
      </c>
      <c r="E6" t="s">
        <v>46</v>
      </c>
      <c r="F6">
        <f>B7*770</f>
        <v>0</v>
      </c>
      <c r="J6" t="s">
        <v>55</v>
      </c>
      <c r="K6">
        <v>26552</v>
      </c>
    </row>
    <row r="7" spans="2:11" x14ac:dyDescent="0.25">
      <c r="B7" s="16">
        <f>Hesaplama!H10</f>
        <v>0</v>
      </c>
      <c r="E7" t="s">
        <v>58</v>
      </c>
      <c r="F7" t="e">
        <f>IF(B8="S",K4,IF(B8="R",K5,IF(B8="P",K6,IF(B8="X",K7,0))))</f>
        <v>#REF!</v>
      </c>
      <c r="J7" t="s">
        <v>75</v>
      </c>
      <c r="K7">
        <v>5482</v>
      </c>
    </row>
    <row r="8" spans="2:11" x14ac:dyDescent="0.25">
      <c r="B8" s="11" t="e">
        <f>Hesaplama!#REF!</f>
        <v>#REF!</v>
      </c>
      <c r="C8" t="e">
        <f>IF(B8="S",K4,IF(B8="R",K5,IF(B8="X",K7)))</f>
        <v>#REF!</v>
      </c>
      <c r="J8" t="s">
        <v>59</v>
      </c>
      <c r="K8" t="b">
        <f>AND(B4="B",B5&lt;=160)</f>
        <v>0</v>
      </c>
    </row>
    <row r="9" spans="2:11" x14ac:dyDescent="0.25">
      <c r="B9" s="34">
        <f>Hesaplama!H11</f>
        <v>1500</v>
      </c>
      <c r="F9" t="e">
        <f>SUM(F3:F7)</f>
        <v>#REF!</v>
      </c>
      <c r="J9" t="s">
        <v>60</v>
      </c>
      <c r="K9" t="b">
        <f>AND(B4="B",B5=250)</f>
        <v>0</v>
      </c>
    </row>
  </sheetData>
  <phoneticPr fontId="4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3:E3"/>
  <sheetViews>
    <sheetView workbookViewId="0">
      <selection activeCell="A21" sqref="A21"/>
    </sheetView>
  </sheetViews>
  <sheetFormatPr defaultRowHeight="13.2" x14ac:dyDescent="0.25"/>
  <sheetData>
    <row r="3" spans="2:5" x14ac:dyDescent="0.25">
      <c r="B3" s="25">
        <f>Hesaplama!$D$11</f>
        <v>500</v>
      </c>
      <c r="D3">
        <f>IF(B3&lt;=100,350,IF(E3=(TRUE),(B3-100)*1.3175+350,(B3-500)*0.65+877))</f>
        <v>877</v>
      </c>
      <c r="E3" t="b">
        <f>AND(B3&gt;100,B3&lt;500)</f>
        <v>0</v>
      </c>
    </row>
  </sheetData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76"/>
  <sheetViews>
    <sheetView workbookViewId="0">
      <selection activeCell="A16" sqref="A16:XFD16"/>
    </sheetView>
  </sheetViews>
  <sheetFormatPr defaultRowHeight="13.2" x14ac:dyDescent="0.25"/>
  <cols>
    <col min="2" max="2" width="10.33203125" customWidth="1"/>
    <col min="3" max="3" width="9.5546875" bestFit="1" customWidth="1"/>
    <col min="4" max="4" width="11.5546875" customWidth="1"/>
    <col min="5" max="5" width="9.109375" style="5"/>
    <col min="6" max="6" width="10" customWidth="1"/>
    <col min="7" max="7" width="10.88671875" customWidth="1"/>
    <col min="8" max="9" width="8.33203125" style="5" customWidth="1"/>
    <col min="10" max="10" width="8" style="5" customWidth="1"/>
    <col min="11" max="11" width="18.44140625" style="5" customWidth="1"/>
    <col min="12" max="12" width="18.33203125" style="35" customWidth="1"/>
    <col min="13" max="13" width="19.5546875" style="22" customWidth="1"/>
    <col min="14" max="14" width="18.5546875" style="35" customWidth="1"/>
    <col min="15" max="15" width="22.88671875" style="15" bestFit="1" customWidth="1"/>
    <col min="16" max="16" width="11.88671875" style="10" customWidth="1"/>
    <col min="17" max="17" width="15.109375" style="10" bestFit="1" customWidth="1"/>
    <col min="18" max="18" width="11" style="10" bestFit="1" customWidth="1"/>
    <col min="19" max="19" width="11.5546875" style="10" bestFit="1" customWidth="1"/>
  </cols>
  <sheetData>
    <row r="1" spans="2:16" ht="17.399999999999999" x14ac:dyDescent="0.3">
      <c r="M1" s="40" t="s">
        <v>78</v>
      </c>
      <c r="O1" s="8"/>
      <c r="P1" s="9"/>
    </row>
    <row r="2" spans="2:16" x14ac:dyDescent="0.25">
      <c r="B2" t="s">
        <v>8</v>
      </c>
      <c r="C2" t="s">
        <v>9</v>
      </c>
      <c r="D2" t="s">
        <v>10</v>
      </c>
      <c r="E2" s="5" t="s">
        <v>11</v>
      </c>
      <c r="F2" t="s">
        <v>12</v>
      </c>
      <c r="G2" t="s">
        <v>13</v>
      </c>
      <c r="H2" s="5" t="s">
        <v>14</v>
      </c>
      <c r="I2" s="5" t="s">
        <v>15</v>
      </c>
      <c r="J2" s="5" t="s">
        <v>16</v>
      </c>
      <c r="K2" s="11" t="s">
        <v>17</v>
      </c>
      <c r="L2" s="35" t="s">
        <v>18</v>
      </c>
      <c r="M2" s="36" t="s">
        <v>19</v>
      </c>
      <c r="N2" s="35" t="s">
        <v>20</v>
      </c>
      <c r="O2" s="8" t="s">
        <v>21</v>
      </c>
      <c r="P2" s="12"/>
    </row>
    <row r="3" spans="2:16" x14ac:dyDescent="0.25">
      <c r="B3" s="5" t="s">
        <v>61</v>
      </c>
      <c r="C3" s="5">
        <f>Hesaplama!$D$5</f>
        <v>300</v>
      </c>
      <c r="D3" s="5">
        <f>B5*C3</f>
        <v>300</v>
      </c>
      <c r="L3" s="35" t="s">
        <v>22</v>
      </c>
      <c r="M3" s="36" t="s">
        <v>22</v>
      </c>
      <c r="N3" s="35" t="s">
        <v>22</v>
      </c>
      <c r="O3" s="13" t="s">
        <v>22</v>
      </c>
      <c r="P3" s="12"/>
    </row>
    <row r="4" spans="2:16" x14ac:dyDescent="0.25">
      <c r="B4" s="5" t="s">
        <v>3</v>
      </c>
      <c r="C4" s="5">
        <f>C3</f>
        <v>300</v>
      </c>
      <c r="D4" s="5">
        <f>D3</f>
        <v>300</v>
      </c>
      <c r="E4" s="5">
        <v>0</v>
      </c>
      <c r="I4" s="5">
        <v>0</v>
      </c>
      <c r="J4" s="5">
        <v>0</v>
      </c>
      <c r="K4" s="5">
        <v>0</v>
      </c>
      <c r="M4" s="36"/>
      <c r="O4" s="13"/>
      <c r="P4" s="12"/>
    </row>
    <row r="5" spans="2:16" ht="17.399999999999999" x14ac:dyDescent="0.3">
      <c r="B5" s="5">
        <f>Hesaplama!$D$6</f>
        <v>1</v>
      </c>
      <c r="C5" s="5">
        <f t="shared" ref="C5:D45" si="0">C4</f>
        <v>300</v>
      </c>
      <c r="D5" s="5">
        <f t="shared" si="0"/>
        <v>300</v>
      </c>
      <c r="E5" s="5">
        <v>0</v>
      </c>
      <c r="F5" t="b">
        <f>AND(C5&gt;K4,C5&lt;K5)</f>
        <v>0</v>
      </c>
      <c r="G5" t="b">
        <f>AND(D5&gt;K4,D5&lt;K5)</f>
        <v>0</v>
      </c>
      <c r="H5" s="5">
        <f>IF(F5=TRUE,L5,0)</f>
        <v>0</v>
      </c>
      <c r="I5" s="5">
        <v>0</v>
      </c>
      <c r="J5" s="5">
        <f>IF(G5=TRUE,N5,0)</f>
        <v>0</v>
      </c>
      <c r="K5" s="5">
        <v>100</v>
      </c>
      <c r="L5" s="35">
        <v>1161</v>
      </c>
      <c r="M5" s="37">
        <v>50</v>
      </c>
      <c r="N5" s="35">
        <v>697</v>
      </c>
      <c r="O5" s="14">
        <v>50</v>
      </c>
      <c r="P5" s="9"/>
    </row>
    <row r="6" spans="2:16" ht="17.399999999999999" x14ac:dyDescent="0.3">
      <c r="C6" s="5">
        <f t="shared" si="0"/>
        <v>300</v>
      </c>
      <c r="D6" s="5">
        <f t="shared" si="0"/>
        <v>300</v>
      </c>
      <c r="E6" s="5">
        <f t="shared" ref="E6:E63" si="1">IF(C6=K6,L6,0)</f>
        <v>0</v>
      </c>
      <c r="F6" t="b">
        <f t="shared" ref="F6:F63" si="2">AND(C6&gt;K5,C6&lt;K6)</f>
        <v>0</v>
      </c>
      <c r="G6" t="b">
        <f t="shared" ref="G6:G63" si="3">AND(D6&gt;K5,D6&lt;K6)</f>
        <v>0</v>
      </c>
      <c r="H6" s="5">
        <f>IF(F6=TRUE,L6,0)</f>
        <v>0</v>
      </c>
      <c r="I6" s="5">
        <f t="shared" ref="I6:I63" si="4">IF(D6=K6,N6,0)</f>
        <v>0</v>
      </c>
      <c r="J6" s="5">
        <f>IF(G6=TRUE,N6,0)</f>
        <v>0</v>
      </c>
      <c r="K6">
        <v>100</v>
      </c>
      <c r="L6" s="39">
        <v>1161</v>
      </c>
      <c r="M6" s="37">
        <v>50</v>
      </c>
      <c r="N6" s="39">
        <v>697</v>
      </c>
      <c r="O6" s="14">
        <v>50</v>
      </c>
      <c r="P6" s="9"/>
    </row>
    <row r="7" spans="2:16" ht="17.399999999999999" x14ac:dyDescent="0.3">
      <c r="C7" s="5">
        <f t="shared" si="0"/>
        <v>300</v>
      </c>
      <c r="D7" s="5">
        <f t="shared" si="0"/>
        <v>300</v>
      </c>
      <c r="E7" s="5">
        <f t="shared" si="1"/>
        <v>0</v>
      </c>
      <c r="F7" t="b">
        <f t="shared" si="2"/>
        <v>0</v>
      </c>
      <c r="G7" t="b">
        <f t="shared" si="3"/>
        <v>0</v>
      </c>
      <c r="H7" s="5">
        <f t="shared" ref="H7:H63" si="5">IF(F7=TRUE,(((L7-L6)/(K7-K6))*(C7-K6))+L6,0)</f>
        <v>0</v>
      </c>
      <c r="I7" s="5">
        <f t="shared" si="4"/>
        <v>0</v>
      </c>
      <c r="J7" s="5">
        <f t="shared" ref="J7:J63" si="6">IF(G7=TRUE,(((N7-N6)/(K7-K6))*(D7-K6))+N6,0)</f>
        <v>0</v>
      </c>
      <c r="K7">
        <v>200</v>
      </c>
      <c r="L7" s="39">
        <v>2232</v>
      </c>
      <c r="M7" s="37">
        <v>50</v>
      </c>
      <c r="N7" s="39">
        <v>1339</v>
      </c>
      <c r="O7" s="14">
        <v>50</v>
      </c>
      <c r="P7" s="9"/>
    </row>
    <row r="8" spans="2:16" ht="17.399999999999999" x14ac:dyDescent="0.3">
      <c r="C8" s="5">
        <f t="shared" si="0"/>
        <v>300</v>
      </c>
      <c r="D8" s="5">
        <f t="shared" si="0"/>
        <v>300</v>
      </c>
      <c r="E8" s="5">
        <f t="shared" si="1"/>
        <v>3213</v>
      </c>
      <c r="F8" t="b">
        <f t="shared" si="2"/>
        <v>0</v>
      </c>
      <c r="G8" t="b">
        <f t="shared" si="3"/>
        <v>0</v>
      </c>
      <c r="H8" s="5">
        <f t="shared" si="5"/>
        <v>0</v>
      </c>
      <c r="I8" s="5">
        <f t="shared" si="4"/>
        <v>1928</v>
      </c>
      <c r="J8" s="5">
        <f t="shared" si="6"/>
        <v>0</v>
      </c>
      <c r="K8">
        <v>300</v>
      </c>
      <c r="L8" s="39">
        <v>3213</v>
      </c>
      <c r="M8" s="37">
        <v>50</v>
      </c>
      <c r="N8" s="39">
        <v>1928</v>
      </c>
      <c r="O8" s="14">
        <v>50</v>
      </c>
      <c r="P8" s="9"/>
    </row>
    <row r="9" spans="2:16" ht="17.399999999999999" x14ac:dyDescent="0.3">
      <c r="C9" s="5">
        <f t="shared" si="0"/>
        <v>300</v>
      </c>
      <c r="D9" s="5">
        <f t="shared" si="0"/>
        <v>300</v>
      </c>
      <c r="E9" s="5">
        <f t="shared" si="1"/>
        <v>0</v>
      </c>
      <c r="F9" t="b">
        <f t="shared" si="2"/>
        <v>0</v>
      </c>
      <c r="G9" t="b">
        <f t="shared" si="3"/>
        <v>0</v>
      </c>
      <c r="H9" s="5">
        <f t="shared" si="5"/>
        <v>0</v>
      </c>
      <c r="I9" s="5">
        <f t="shared" si="4"/>
        <v>0</v>
      </c>
      <c r="J9" s="5">
        <f t="shared" si="6"/>
        <v>0</v>
      </c>
      <c r="K9">
        <v>400</v>
      </c>
      <c r="L9" s="39">
        <v>4104</v>
      </c>
      <c r="M9" s="37">
        <v>50</v>
      </c>
      <c r="N9" s="39">
        <v>2462</v>
      </c>
      <c r="O9" s="14">
        <v>50</v>
      </c>
      <c r="P9" s="9"/>
    </row>
    <row r="10" spans="2:16" ht="17.399999999999999" x14ac:dyDescent="0.3">
      <c r="C10" s="5">
        <f t="shared" si="0"/>
        <v>300</v>
      </c>
      <c r="D10" s="5">
        <f t="shared" si="0"/>
        <v>300</v>
      </c>
      <c r="E10" s="5">
        <f t="shared" si="1"/>
        <v>0</v>
      </c>
      <c r="F10" t="b">
        <f t="shared" si="2"/>
        <v>0</v>
      </c>
      <c r="G10" t="b">
        <f t="shared" si="3"/>
        <v>0</v>
      </c>
      <c r="H10" s="5">
        <f t="shared" si="5"/>
        <v>0</v>
      </c>
      <c r="I10" s="5">
        <f t="shared" si="4"/>
        <v>0</v>
      </c>
      <c r="J10" s="5">
        <f t="shared" si="6"/>
        <v>0</v>
      </c>
      <c r="K10">
        <v>500</v>
      </c>
      <c r="L10" s="39">
        <v>4905</v>
      </c>
      <c r="M10" s="37">
        <v>50</v>
      </c>
      <c r="N10" s="39">
        <v>2943</v>
      </c>
      <c r="O10" s="14">
        <v>50</v>
      </c>
      <c r="P10" s="9"/>
    </row>
    <row r="11" spans="2:16" ht="17.399999999999999" x14ac:dyDescent="0.3">
      <c r="C11" s="5">
        <f t="shared" si="0"/>
        <v>300</v>
      </c>
      <c r="D11" s="5">
        <f t="shared" si="0"/>
        <v>300</v>
      </c>
      <c r="E11" s="5">
        <f t="shared" si="1"/>
        <v>0</v>
      </c>
      <c r="F11" t="b">
        <f t="shared" si="2"/>
        <v>0</v>
      </c>
      <c r="G11" t="b">
        <f t="shared" si="3"/>
        <v>0</v>
      </c>
      <c r="H11" s="5">
        <f t="shared" si="5"/>
        <v>0</v>
      </c>
      <c r="I11" s="5">
        <f t="shared" si="4"/>
        <v>0</v>
      </c>
      <c r="J11" s="5">
        <f t="shared" si="6"/>
        <v>0</v>
      </c>
      <c r="K11">
        <v>600</v>
      </c>
      <c r="L11" s="39">
        <v>5616</v>
      </c>
      <c r="M11" s="37">
        <v>50</v>
      </c>
      <c r="N11" s="39">
        <v>3369</v>
      </c>
      <c r="O11" s="14">
        <v>50</v>
      </c>
      <c r="P11" s="9"/>
    </row>
    <row r="12" spans="2:16" ht="17.399999999999999" x14ac:dyDescent="0.3">
      <c r="C12" s="5">
        <f t="shared" si="0"/>
        <v>300</v>
      </c>
      <c r="D12" s="5">
        <f t="shared" si="0"/>
        <v>300</v>
      </c>
      <c r="E12" s="5">
        <f t="shared" si="1"/>
        <v>0</v>
      </c>
      <c r="F12" t="b">
        <f t="shared" si="2"/>
        <v>0</v>
      </c>
      <c r="G12" t="b">
        <f t="shared" si="3"/>
        <v>0</v>
      </c>
      <c r="H12" s="5">
        <f t="shared" si="5"/>
        <v>0</v>
      </c>
      <c r="I12" s="5">
        <f t="shared" si="4"/>
        <v>0</v>
      </c>
      <c r="J12" s="5">
        <f t="shared" si="6"/>
        <v>0</v>
      </c>
      <c r="K12">
        <v>700</v>
      </c>
      <c r="L12" s="39">
        <v>6236</v>
      </c>
      <c r="M12" s="37">
        <v>50</v>
      </c>
      <c r="N12" s="39">
        <v>3742</v>
      </c>
      <c r="O12" s="14">
        <v>50</v>
      </c>
      <c r="P12" s="9"/>
    </row>
    <row r="13" spans="2:16" ht="17.399999999999999" x14ac:dyDescent="0.3">
      <c r="C13" s="5">
        <f t="shared" si="0"/>
        <v>300</v>
      </c>
      <c r="D13" s="5">
        <f t="shared" si="0"/>
        <v>300</v>
      </c>
      <c r="E13" s="5">
        <f t="shared" si="1"/>
        <v>0</v>
      </c>
      <c r="F13" t="b">
        <f t="shared" si="2"/>
        <v>0</v>
      </c>
      <c r="G13" t="b">
        <f t="shared" si="3"/>
        <v>0</v>
      </c>
      <c r="H13" s="5">
        <f t="shared" si="5"/>
        <v>0</v>
      </c>
      <c r="I13" s="5">
        <f t="shared" si="4"/>
        <v>0</v>
      </c>
      <c r="J13" s="5">
        <f t="shared" si="6"/>
        <v>0</v>
      </c>
      <c r="K13">
        <v>800</v>
      </c>
      <c r="L13" s="39">
        <v>6767</v>
      </c>
      <c r="M13" s="37">
        <v>50</v>
      </c>
      <c r="N13" s="39">
        <v>4060</v>
      </c>
      <c r="O13" s="14">
        <v>50</v>
      </c>
      <c r="P13" s="9"/>
    </row>
    <row r="14" spans="2:16" ht="17.399999999999999" x14ac:dyDescent="0.3">
      <c r="C14" s="5">
        <f t="shared" si="0"/>
        <v>300</v>
      </c>
      <c r="D14" s="5">
        <f t="shared" si="0"/>
        <v>300</v>
      </c>
      <c r="E14" s="5">
        <f t="shared" si="1"/>
        <v>0</v>
      </c>
      <c r="F14" t="b">
        <f t="shared" si="2"/>
        <v>0</v>
      </c>
      <c r="G14" t="b">
        <f t="shared" si="3"/>
        <v>0</v>
      </c>
      <c r="H14" s="5">
        <f t="shared" si="5"/>
        <v>0</v>
      </c>
      <c r="I14" s="5">
        <f t="shared" si="4"/>
        <v>0</v>
      </c>
      <c r="J14" s="5">
        <f t="shared" si="6"/>
        <v>0</v>
      </c>
      <c r="K14">
        <v>900</v>
      </c>
      <c r="L14" s="39">
        <v>7207</v>
      </c>
      <c r="M14" s="37">
        <v>50</v>
      </c>
      <c r="N14" s="39">
        <v>4324</v>
      </c>
      <c r="O14" s="14">
        <v>50</v>
      </c>
      <c r="P14" s="9"/>
    </row>
    <row r="15" spans="2:16" ht="17.399999999999999" x14ac:dyDescent="0.3">
      <c r="C15" s="5">
        <f t="shared" si="0"/>
        <v>300</v>
      </c>
      <c r="D15" s="5">
        <f t="shared" si="0"/>
        <v>300</v>
      </c>
      <c r="E15" s="5">
        <f t="shared" si="1"/>
        <v>0</v>
      </c>
      <c r="F15" t="b">
        <f t="shared" si="2"/>
        <v>0</v>
      </c>
      <c r="G15" t="b">
        <f t="shared" si="3"/>
        <v>0</v>
      </c>
      <c r="H15" s="5">
        <f t="shared" si="5"/>
        <v>0</v>
      </c>
      <c r="I15" s="5">
        <f t="shared" si="4"/>
        <v>0</v>
      </c>
      <c r="J15" s="5">
        <f t="shared" si="6"/>
        <v>0</v>
      </c>
      <c r="K15">
        <v>1000</v>
      </c>
      <c r="L15" s="39">
        <v>7558</v>
      </c>
      <c r="M15" s="37">
        <v>50</v>
      </c>
      <c r="N15" s="39">
        <v>4535</v>
      </c>
      <c r="O15" s="14">
        <v>50</v>
      </c>
      <c r="P15" s="9"/>
    </row>
    <row r="16" spans="2:16" ht="17.399999999999999" x14ac:dyDescent="0.3">
      <c r="C16" s="5">
        <f t="shared" si="0"/>
        <v>300</v>
      </c>
      <c r="D16" s="5">
        <f t="shared" si="0"/>
        <v>300</v>
      </c>
      <c r="E16" s="5">
        <f t="shared" si="1"/>
        <v>0</v>
      </c>
      <c r="F16" t="b">
        <f t="shared" si="2"/>
        <v>0</v>
      </c>
      <c r="G16" t="b">
        <f t="shared" si="3"/>
        <v>0</v>
      </c>
      <c r="H16" s="5">
        <f t="shared" si="5"/>
        <v>0</v>
      </c>
      <c r="I16" s="5">
        <f t="shared" si="4"/>
        <v>0</v>
      </c>
      <c r="J16" s="5">
        <f t="shared" si="6"/>
        <v>0</v>
      </c>
      <c r="K16">
        <v>1100</v>
      </c>
      <c r="L16" s="39">
        <v>8203</v>
      </c>
      <c r="M16" s="37">
        <v>50</v>
      </c>
      <c r="N16" s="39">
        <v>4922</v>
      </c>
      <c r="O16" s="14">
        <v>50</v>
      </c>
      <c r="P16" s="9"/>
    </row>
    <row r="17" spans="3:16" ht="17.399999999999999" x14ac:dyDescent="0.3">
      <c r="C17" s="5">
        <f t="shared" si="0"/>
        <v>300</v>
      </c>
      <c r="D17" s="5">
        <f t="shared" si="0"/>
        <v>300</v>
      </c>
      <c r="E17" s="5">
        <f t="shared" si="1"/>
        <v>0</v>
      </c>
      <c r="F17" t="b">
        <f t="shared" si="2"/>
        <v>0</v>
      </c>
      <c r="G17" t="b">
        <f t="shared" si="3"/>
        <v>0</v>
      </c>
      <c r="H17" s="5">
        <f t="shared" si="5"/>
        <v>0</v>
      </c>
      <c r="I17" s="5">
        <f t="shared" si="4"/>
        <v>0</v>
      </c>
      <c r="J17" s="5">
        <f t="shared" si="6"/>
        <v>0</v>
      </c>
      <c r="K17">
        <v>1200</v>
      </c>
      <c r="L17" s="39">
        <v>8829</v>
      </c>
      <c r="M17" s="37">
        <v>50</v>
      </c>
      <c r="N17" s="39">
        <v>5297</v>
      </c>
      <c r="O17" s="14">
        <v>50</v>
      </c>
      <c r="P17" s="9"/>
    </row>
    <row r="18" spans="3:16" ht="17.399999999999999" x14ac:dyDescent="0.3">
      <c r="C18" s="5">
        <f t="shared" si="0"/>
        <v>300</v>
      </c>
      <c r="D18" s="5">
        <f t="shared" si="0"/>
        <v>300</v>
      </c>
      <c r="E18" s="5">
        <f t="shared" si="1"/>
        <v>0</v>
      </c>
      <c r="F18" t="b">
        <f t="shared" si="2"/>
        <v>0</v>
      </c>
      <c r="G18" t="b">
        <f t="shared" si="3"/>
        <v>0</v>
      </c>
      <c r="H18" s="5">
        <f t="shared" si="5"/>
        <v>0</v>
      </c>
      <c r="I18" s="5">
        <f t="shared" si="4"/>
        <v>0</v>
      </c>
      <c r="J18" s="5">
        <f t="shared" si="6"/>
        <v>0</v>
      </c>
      <c r="K18">
        <v>1300</v>
      </c>
      <c r="L18" s="39">
        <v>9434</v>
      </c>
      <c r="M18" s="37">
        <v>50</v>
      </c>
      <c r="N18" s="39">
        <v>5661</v>
      </c>
      <c r="O18" s="14">
        <v>50</v>
      </c>
      <c r="P18" s="9"/>
    </row>
    <row r="19" spans="3:16" ht="17.399999999999999" x14ac:dyDescent="0.3">
      <c r="C19" s="5">
        <f t="shared" si="0"/>
        <v>300</v>
      </c>
      <c r="D19" s="5">
        <f t="shared" si="0"/>
        <v>300</v>
      </c>
      <c r="E19" s="5">
        <f t="shared" si="1"/>
        <v>0</v>
      </c>
      <c r="F19" t="b">
        <f t="shared" si="2"/>
        <v>0</v>
      </c>
      <c r="G19" t="b">
        <f t="shared" si="3"/>
        <v>0</v>
      </c>
      <c r="H19" s="5">
        <f t="shared" si="5"/>
        <v>0</v>
      </c>
      <c r="I19" s="5">
        <f t="shared" si="4"/>
        <v>0</v>
      </c>
      <c r="J19" s="5">
        <f t="shared" si="6"/>
        <v>0</v>
      </c>
      <c r="K19">
        <v>1400</v>
      </c>
      <c r="L19" s="39">
        <v>10020</v>
      </c>
      <c r="M19" s="37">
        <v>50</v>
      </c>
      <c r="N19" s="39">
        <v>6012</v>
      </c>
      <c r="O19" s="14">
        <v>50</v>
      </c>
      <c r="P19" s="9"/>
    </row>
    <row r="20" spans="3:16" ht="17.399999999999999" x14ac:dyDescent="0.3">
      <c r="C20" s="5">
        <f t="shared" si="0"/>
        <v>300</v>
      </c>
      <c r="D20" s="5">
        <f t="shared" si="0"/>
        <v>300</v>
      </c>
      <c r="E20" s="5">
        <f t="shared" si="1"/>
        <v>0</v>
      </c>
      <c r="F20" t="b">
        <f t="shared" si="2"/>
        <v>0</v>
      </c>
      <c r="G20" t="b">
        <f t="shared" si="3"/>
        <v>0</v>
      </c>
      <c r="H20" s="5">
        <f t="shared" si="5"/>
        <v>0</v>
      </c>
      <c r="I20" s="5">
        <f t="shared" si="4"/>
        <v>0</v>
      </c>
      <c r="J20" s="5">
        <f t="shared" si="6"/>
        <v>0</v>
      </c>
      <c r="K20">
        <v>1500</v>
      </c>
      <c r="L20" s="39">
        <v>10586</v>
      </c>
      <c r="M20" s="37">
        <v>50</v>
      </c>
      <c r="N20" s="39">
        <v>6351</v>
      </c>
      <c r="O20" s="14">
        <v>50</v>
      </c>
      <c r="P20" s="9"/>
    </row>
    <row r="21" spans="3:16" ht="17.399999999999999" x14ac:dyDescent="0.3">
      <c r="C21" s="5">
        <f t="shared" si="0"/>
        <v>300</v>
      </c>
      <c r="D21" s="5">
        <f t="shared" si="0"/>
        <v>300</v>
      </c>
      <c r="E21" s="5">
        <f t="shared" si="1"/>
        <v>0</v>
      </c>
      <c r="F21" t="b">
        <f t="shared" si="2"/>
        <v>0</v>
      </c>
      <c r="G21" t="b">
        <f t="shared" si="3"/>
        <v>0</v>
      </c>
      <c r="H21" s="5">
        <f t="shared" si="5"/>
        <v>0</v>
      </c>
      <c r="I21" s="5">
        <f t="shared" si="4"/>
        <v>0</v>
      </c>
      <c r="J21" s="5">
        <f t="shared" si="6"/>
        <v>0</v>
      </c>
      <c r="K21">
        <v>1600</v>
      </c>
      <c r="L21" s="39">
        <v>11131</v>
      </c>
      <c r="M21" s="37">
        <v>50</v>
      </c>
      <c r="N21" s="39">
        <v>6679</v>
      </c>
      <c r="O21" s="14">
        <v>50</v>
      </c>
      <c r="P21" s="9"/>
    </row>
    <row r="22" spans="3:16" ht="17.399999999999999" x14ac:dyDescent="0.3">
      <c r="C22" s="5">
        <f t="shared" si="0"/>
        <v>300</v>
      </c>
      <c r="D22" s="5">
        <f t="shared" si="0"/>
        <v>300</v>
      </c>
      <c r="E22" s="5">
        <f t="shared" si="1"/>
        <v>0</v>
      </c>
      <c r="F22" t="b">
        <f t="shared" si="2"/>
        <v>0</v>
      </c>
      <c r="G22" t="b">
        <f t="shared" si="3"/>
        <v>0</v>
      </c>
      <c r="H22" s="5">
        <f t="shared" si="5"/>
        <v>0</v>
      </c>
      <c r="I22" s="5">
        <f t="shared" si="4"/>
        <v>0</v>
      </c>
      <c r="J22" s="5">
        <f t="shared" si="6"/>
        <v>0</v>
      </c>
      <c r="K22">
        <v>1700</v>
      </c>
      <c r="L22" s="39">
        <v>11657</v>
      </c>
      <c r="M22" s="37">
        <v>50</v>
      </c>
      <c r="N22" s="39">
        <v>6994</v>
      </c>
      <c r="O22" s="14">
        <v>50</v>
      </c>
      <c r="P22" s="9"/>
    </row>
    <row r="23" spans="3:16" ht="17.399999999999999" x14ac:dyDescent="0.3">
      <c r="C23" s="5">
        <f t="shared" si="0"/>
        <v>300</v>
      </c>
      <c r="D23" s="5">
        <f t="shared" si="0"/>
        <v>300</v>
      </c>
      <c r="E23" s="5">
        <f t="shared" si="1"/>
        <v>0</v>
      </c>
      <c r="F23" t="b">
        <f t="shared" si="2"/>
        <v>0</v>
      </c>
      <c r="G23" t="b">
        <f t="shared" si="3"/>
        <v>0</v>
      </c>
      <c r="H23" s="5">
        <f t="shared" si="5"/>
        <v>0</v>
      </c>
      <c r="I23" s="5">
        <f t="shared" si="4"/>
        <v>0</v>
      </c>
      <c r="J23" s="5">
        <f t="shared" si="6"/>
        <v>0</v>
      </c>
      <c r="K23">
        <v>1800</v>
      </c>
      <c r="L23" s="39">
        <v>12162</v>
      </c>
      <c r="M23" s="37">
        <v>50</v>
      </c>
      <c r="N23" s="39">
        <v>7297</v>
      </c>
      <c r="O23" s="14">
        <v>50</v>
      </c>
      <c r="P23" s="9"/>
    </row>
    <row r="24" spans="3:16" ht="17.399999999999999" x14ac:dyDescent="0.3">
      <c r="C24" s="5">
        <f t="shared" si="0"/>
        <v>300</v>
      </c>
      <c r="D24" s="5">
        <f t="shared" si="0"/>
        <v>300</v>
      </c>
      <c r="E24" s="5">
        <f t="shared" si="1"/>
        <v>0</v>
      </c>
      <c r="F24" t="b">
        <f t="shared" si="2"/>
        <v>0</v>
      </c>
      <c r="G24" t="b">
        <f t="shared" si="3"/>
        <v>0</v>
      </c>
      <c r="H24" s="5">
        <f t="shared" si="5"/>
        <v>0</v>
      </c>
      <c r="I24" s="5">
        <f t="shared" si="4"/>
        <v>0</v>
      </c>
      <c r="J24" s="5">
        <f t="shared" si="6"/>
        <v>0</v>
      </c>
      <c r="K24">
        <v>1900</v>
      </c>
      <c r="L24" s="39">
        <v>12648</v>
      </c>
      <c r="M24" s="37">
        <v>50</v>
      </c>
      <c r="N24" s="39">
        <v>7589</v>
      </c>
      <c r="O24" s="14">
        <v>50</v>
      </c>
      <c r="P24" s="9"/>
    </row>
    <row r="25" spans="3:16" ht="17.399999999999999" x14ac:dyDescent="0.3">
      <c r="C25" s="5">
        <f t="shared" si="0"/>
        <v>300</v>
      </c>
      <c r="D25" s="5">
        <f t="shared" si="0"/>
        <v>300</v>
      </c>
      <c r="E25" s="5">
        <f t="shared" si="1"/>
        <v>0</v>
      </c>
      <c r="F25" t="b">
        <f t="shared" si="2"/>
        <v>0</v>
      </c>
      <c r="G25" t="b">
        <f t="shared" si="3"/>
        <v>0</v>
      </c>
      <c r="H25" s="5">
        <f t="shared" si="5"/>
        <v>0</v>
      </c>
      <c r="I25" s="5">
        <f t="shared" si="4"/>
        <v>0</v>
      </c>
      <c r="J25" s="5">
        <f t="shared" si="6"/>
        <v>0</v>
      </c>
      <c r="K25">
        <v>2000</v>
      </c>
      <c r="L25" s="39">
        <v>13113</v>
      </c>
      <c r="M25" s="37">
        <v>50</v>
      </c>
      <c r="N25" s="39">
        <v>7868</v>
      </c>
      <c r="O25" s="14">
        <v>50</v>
      </c>
      <c r="P25" s="9"/>
    </row>
    <row r="26" spans="3:16" ht="17.399999999999999" x14ac:dyDescent="0.3">
      <c r="C26" s="5">
        <f t="shared" si="0"/>
        <v>300</v>
      </c>
      <c r="D26" s="5">
        <f t="shared" si="0"/>
        <v>300</v>
      </c>
      <c r="E26" s="5">
        <f t="shared" si="1"/>
        <v>0</v>
      </c>
      <c r="F26" t="b">
        <f t="shared" si="2"/>
        <v>0</v>
      </c>
      <c r="G26" t="b">
        <f t="shared" si="3"/>
        <v>0</v>
      </c>
      <c r="H26" s="5">
        <f t="shared" si="5"/>
        <v>0</v>
      </c>
      <c r="I26" s="5">
        <f t="shared" si="4"/>
        <v>0</v>
      </c>
      <c r="J26" s="5">
        <f t="shared" si="6"/>
        <v>0</v>
      </c>
      <c r="K26">
        <v>2200</v>
      </c>
      <c r="L26" s="39">
        <v>14039</v>
      </c>
      <c r="M26" s="37">
        <v>50</v>
      </c>
      <c r="N26" s="39">
        <v>8423</v>
      </c>
      <c r="O26" s="14">
        <v>50</v>
      </c>
      <c r="P26" s="9"/>
    </row>
    <row r="27" spans="3:16" ht="17.399999999999999" x14ac:dyDescent="0.3">
      <c r="C27" s="5">
        <f t="shared" si="0"/>
        <v>300</v>
      </c>
      <c r="D27" s="5">
        <f t="shared" si="0"/>
        <v>300</v>
      </c>
      <c r="E27" s="5">
        <f t="shared" si="1"/>
        <v>0</v>
      </c>
      <c r="F27" t="b">
        <f t="shared" si="2"/>
        <v>0</v>
      </c>
      <c r="G27" t="b">
        <f t="shared" si="3"/>
        <v>0</v>
      </c>
      <c r="H27" s="5">
        <f t="shared" si="5"/>
        <v>0</v>
      </c>
      <c r="I27" s="5">
        <f t="shared" si="4"/>
        <v>0</v>
      </c>
      <c r="J27" s="5">
        <f t="shared" si="6"/>
        <v>0</v>
      </c>
      <c r="K27">
        <v>2400</v>
      </c>
      <c r="L27" s="39">
        <v>14775</v>
      </c>
      <c r="M27" s="37">
        <v>50</v>
      </c>
      <c r="N27" s="39">
        <v>8865</v>
      </c>
      <c r="O27" s="14">
        <v>50</v>
      </c>
      <c r="P27" s="9"/>
    </row>
    <row r="28" spans="3:16" ht="17.399999999999999" x14ac:dyDescent="0.3">
      <c r="C28" s="5">
        <f t="shared" si="0"/>
        <v>300</v>
      </c>
      <c r="D28" s="5">
        <f t="shared" si="0"/>
        <v>300</v>
      </c>
      <c r="E28" s="5">
        <f t="shared" si="1"/>
        <v>0</v>
      </c>
      <c r="F28" t="b">
        <f t="shared" si="2"/>
        <v>0</v>
      </c>
      <c r="G28" t="b">
        <f t="shared" si="3"/>
        <v>0</v>
      </c>
      <c r="H28" s="5">
        <f t="shared" si="5"/>
        <v>0</v>
      </c>
      <c r="I28" s="5">
        <f t="shared" si="4"/>
        <v>0</v>
      </c>
      <c r="J28" s="5">
        <f t="shared" si="6"/>
        <v>0</v>
      </c>
      <c r="K28">
        <v>2600</v>
      </c>
      <c r="L28" s="39">
        <v>15616</v>
      </c>
      <c r="M28" s="37">
        <v>50</v>
      </c>
      <c r="N28" s="39">
        <v>9369</v>
      </c>
      <c r="O28" s="14">
        <v>50</v>
      </c>
      <c r="P28" s="9"/>
    </row>
    <row r="29" spans="3:16" ht="17.399999999999999" x14ac:dyDescent="0.3">
      <c r="C29" s="5">
        <f t="shared" si="0"/>
        <v>300</v>
      </c>
      <c r="D29" s="5">
        <f t="shared" si="0"/>
        <v>300</v>
      </c>
      <c r="E29" s="5">
        <f t="shared" si="1"/>
        <v>0</v>
      </c>
      <c r="F29" t="b">
        <f t="shared" si="2"/>
        <v>0</v>
      </c>
      <c r="G29" t="b">
        <f t="shared" si="3"/>
        <v>0</v>
      </c>
      <c r="H29" s="5">
        <f t="shared" si="5"/>
        <v>0</v>
      </c>
      <c r="I29" s="5">
        <f t="shared" si="4"/>
        <v>0</v>
      </c>
      <c r="J29" s="5">
        <f t="shared" si="6"/>
        <v>0</v>
      </c>
      <c r="K29">
        <v>2800</v>
      </c>
      <c r="L29" s="39">
        <v>16607</v>
      </c>
      <c r="M29" s="37">
        <v>50</v>
      </c>
      <c r="N29" s="39">
        <v>9964</v>
      </c>
      <c r="O29" s="14">
        <v>50</v>
      </c>
      <c r="P29" s="9"/>
    </row>
    <row r="30" spans="3:16" ht="17.399999999999999" x14ac:dyDescent="0.3">
      <c r="C30" s="5">
        <f t="shared" si="0"/>
        <v>300</v>
      </c>
      <c r="D30" s="5">
        <f t="shared" si="0"/>
        <v>300</v>
      </c>
      <c r="E30" s="5">
        <f t="shared" si="1"/>
        <v>0</v>
      </c>
      <c r="F30" t="b">
        <f t="shared" si="2"/>
        <v>0</v>
      </c>
      <c r="G30" t="b">
        <f t="shared" si="3"/>
        <v>0</v>
      </c>
      <c r="H30" s="5">
        <f t="shared" si="5"/>
        <v>0</v>
      </c>
      <c r="I30" s="5">
        <f t="shared" si="4"/>
        <v>0</v>
      </c>
      <c r="J30" s="5">
        <f t="shared" si="6"/>
        <v>0</v>
      </c>
      <c r="K30">
        <v>3000</v>
      </c>
      <c r="L30" s="39">
        <v>17492</v>
      </c>
      <c r="M30" s="37">
        <v>50</v>
      </c>
      <c r="N30" s="39">
        <v>10495</v>
      </c>
      <c r="O30" s="14">
        <v>50</v>
      </c>
      <c r="P30" s="9"/>
    </row>
    <row r="31" spans="3:16" ht="17.399999999999999" x14ac:dyDescent="0.3">
      <c r="C31" s="5">
        <f t="shared" si="0"/>
        <v>300</v>
      </c>
      <c r="D31" s="5">
        <f t="shared" si="0"/>
        <v>300</v>
      </c>
      <c r="E31" s="5">
        <f t="shared" si="1"/>
        <v>0</v>
      </c>
      <c r="F31" t="b">
        <f t="shared" si="2"/>
        <v>0</v>
      </c>
      <c r="G31" t="b">
        <f t="shared" si="3"/>
        <v>0</v>
      </c>
      <c r="H31" s="5">
        <f t="shared" si="5"/>
        <v>0</v>
      </c>
      <c r="I31" s="5">
        <f t="shared" si="4"/>
        <v>0</v>
      </c>
      <c r="J31" s="5">
        <f t="shared" si="6"/>
        <v>0</v>
      </c>
      <c r="K31">
        <v>3200</v>
      </c>
      <c r="L31" s="39">
        <v>18418</v>
      </c>
      <c r="M31" s="37">
        <v>50</v>
      </c>
      <c r="N31" s="39">
        <v>11051</v>
      </c>
      <c r="O31" s="14">
        <v>50</v>
      </c>
      <c r="P31" s="9"/>
    </row>
    <row r="32" spans="3:16" ht="17.399999999999999" x14ac:dyDescent="0.3">
      <c r="C32" s="5">
        <f t="shared" si="0"/>
        <v>300</v>
      </c>
      <c r="D32" s="5">
        <f t="shared" si="0"/>
        <v>300</v>
      </c>
      <c r="E32" s="5">
        <f t="shared" si="1"/>
        <v>0</v>
      </c>
      <c r="F32" t="b">
        <f t="shared" si="2"/>
        <v>0</v>
      </c>
      <c r="G32" t="b">
        <f t="shared" si="3"/>
        <v>0</v>
      </c>
      <c r="H32" s="5">
        <f t="shared" si="5"/>
        <v>0</v>
      </c>
      <c r="I32" s="5">
        <f t="shared" si="4"/>
        <v>0</v>
      </c>
      <c r="J32" s="5">
        <f t="shared" si="6"/>
        <v>0</v>
      </c>
      <c r="K32">
        <v>3400</v>
      </c>
      <c r="L32" s="39">
        <v>19229</v>
      </c>
      <c r="M32" s="37">
        <v>50</v>
      </c>
      <c r="N32" s="39">
        <v>11538</v>
      </c>
      <c r="O32" s="14">
        <v>50</v>
      </c>
      <c r="P32" s="9"/>
    </row>
    <row r="33" spans="3:16" ht="17.399999999999999" x14ac:dyDescent="0.3">
      <c r="C33" s="5">
        <f t="shared" si="0"/>
        <v>300</v>
      </c>
      <c r="D33" s="5">
        <f t="shared" si="0"/>
        <v>300</v>
      </c>
      <c r="E33" s="5">
        <f t="shared" si="1"/>
        <v>0</v>
      </c>
      <c r="F33" t="b">
        <f t="shared" si="2"/>
        <v>0</v>
      </c>
      <c r="G33" t="b">
        <f t="shared" si="3"/>
        <v>0</v>
      </c>
      <c r="H33" s="5">
        <f t="shared" si="5"/>
        <v>0</v>
      </c>
      <c r="I33" s="5">
        <f t="shared" si="4"/>
        <v>0</v>
      </c>
      <c r="J33" s="5">
        <f t="shared" si="6"/>
        <v>0</v>
      </c>
      <c r="K33">
        <v>3600</v>
      </c>
      <c r="L33" s="39">
        <v>20090</v>
      </c>
      <c r="M33" s="37">
        <v>50</v>
      </c>
      <c r="N33" s="39">
        <v>12054</v>
      </c>
      <c r="O33" s="14">
        <v>50</v>
      </c>
      <c r="P33" s="9"/>
    </row>
    <row r="34" spans="3:16" ht="17.399999999999999" x14ac:dyDescent="0.3">
      <c r="C34" s="5">
        <f t="shared" si="0"/>
        <v>300</v>
      </c>
      <c r="D34" s="5">
        <f t="shared" si="0"/>
        <v>300</v>
      </c>
      <c r="E34" s="5">
        <f t="shared" si="1"/>
        <v>0</v>
      </c>
      <c r="F34" t="b">
        <f t="shared" si="2"/>
        <v>0</v>
      </c>
      <c r="G34" t="b">
        <f t="shared" si="3"/>
        <v>0</v>
      </c>
      <c r="H34" s="5">
        <f t="shared" si="5"/>
        <v>0</v>
      </c>
      <c r="I34" s="5">
        <f t="shared" si="4"/>
        <v>0</v>
      </c>
      <c r="J34" s="5">
        <f t="shared" si="6"/>
        <v>0</v>
      </c>
      <c r="K34">
        <v>3800</v>
      </c>
      <c r="L34" s="39">
        <v>20921</v>
      </c>
      <c r="M34" s="37">
        <v>50</v>
      </c>
      <c r="N34" s="39">
        <v>12553</v>
      </c>
      <c r="O34" s="14">
        <v>50</v>
      </c>
      <c r="P34" s="9"/>
    </row>
    <row r="35" spans="3:16" ht="17.399999999999999" x14ac:dyDescent="0.3">
      <c r="C35" s="5">
        <f t="shared" si="0"/>
        <v>300</v>
      </c>
      <c r="D35" s="5">
        <f t="shared" si="0"/>
        <v>300</v>
      </c>
      <c r="E35" s="5">
        <f t="shared" si="1"/>
        <v>0</v>
      </c>
      <c r="F35" t="b">
        <f t="shared" si="2"/>
        <v>0</v>
      </c>
      <c r="G35" t="b">
        <f t="shared" si="3"/>
        <v>0</v>
      </c>
      <c r="H35" s="5">
        <f t="shared" si="5"/>
        <v>0</v>
      </c>
      <c r="I35" s="5">
        <f t="shared" si="4"/>
        <v>0</v>
      </c>
      <c r="J35" s="5">
        <f t="shared" si="6"/>
        <v>0</v>
      </c>
      <c r="K35">
        <v>4000</v>
      </c>
      <c r="L35" s="39">
        <v>21622</v>
      </c>
      <c r="M35" s="37">
        <v>50</v>
      </c>
      <c r="N35" s="39">
        <v>12973</v>
      </c>
      <c r="O35" s="14">
        <v>50</v>
      </c>
      <c r="P35" s="9"/>
    </row>
    <row r="36" spans="3:16" ht="17.399999999999999" x14ac:dyDescent="0.3">
      <c r="C36" s="5">
        <f t="shared" si="0"/>
        <v>300</v>
      </c>
      <c r="D36" s="5">
        <f t="shared" si="0"/>
        <v>300</v>
      </c>
      <c r="E36" s="5">
        <f t="shared" si="1"/>
        <v>0</v>
      </c>
      <c r="F36" t="b">
        <f t="shared" si="2"/>
        <v>0</v>
      </c>
      <c r="G36" t="b">
        <f t="shared" si="3"/>
        <v>0</v>
      </c>
      <c r="H36" s="5">
        <f t="shared" si="5"/>
        <v>0</v>
      </c>
      <c r="I36" s="5">
        <f t="shared" si="4"/>
        <v>0</v>
      </c>
      <c r="J36" s="5">
        <f t="shared" si="6"/>
        <v>0</v>
      </c>
      <c r="K36">
        <v>4200</v>
      </c>
      <c r="L36" s="39">
        <v>22387</v>
      </c>
      <c r="M36" s="37">
        <v>50</v>
      </c>
      <c r="N36" s="39">
        <v>13432</v>
      </c>
      <c r="O36" s="14">
        <v>50</v>
      </c>
      <c r="P36" s="9"/>
    </row>
    <row r="37" spans="3:16" ht="17.399999999999999" x14ac:dyDescent="0.3">
      <c r="C37" s="5">
        <f t="shared" si="0"/>
        <v>300</v>
      </c>
      <c r="D37" s="5">
        <f t="shared" si="0"/>
        <v>300</v>
      </c>
      <c r="E37" s="5">
        <f t="shared" si="1"/>
        <v>0</v>
      </c>
      <c r="F37" t="b">
        <f t="shared" si="2"/>
        <v>0</v>
      </c>
      <c r="G37" t="b">
        <f t="shared" si="3"/>
        <v>0</v>
      </c>
      <c r="H37" s="5">
        <f t="shared" si="5"/>
        <v>0</v>
      </c>
      <c r="I37" s="5">
        <f t="shared" si="4"/>
        <v>0</v>
      </c>
      <c r="J37" s="5">
        <f t="shared" si="6"/>
        <v>0</v>
      </c>
      <c r="K37">
        <v>4400</v>
      </c>
      <c r="L37" s="39">
        <v>23233</v>
      </c>
      <c r="M37" s="37">
        <v>50</v>
      </c>
      <c r="N37" s="39">
        <v>13940</v>
      </c>
      <c r="O37" s="14">
        <v>50</v>
      </c>
      <c r="P37" s="9"/>
    </row>
    <row r="38" spans="3:16" ht="17.399999999999999" x14ac:dyDescent="0.3">
      <c r="C38" s="5">
        <f t="shared" si="0"/>
        <v>300</v>
      </c>
      <c r="D38" s="5">
        <f t="shared" si="0"/>
        <v>300</v>
      </c>
      <c r="E38" s="5">
        <f t="shared" si="1"/>
        <v>0</v>
      </c>
      <c r="F38" t="b">
        <f t="shared" si="2"/>
        <v>0</v>
      </c>
      <c r="G38" t="b">
        <f t="shared" si="3"/>
        <v>0</v>
      </c>
      <c r="H38" s="5">
        <f t="shared" si="5"/>
        <v>0</v>
      </c>
      <c r="I38" s="5">
        <f t="shared" si="4"/>
        <v>0</v>
      </c>
      <c r="J38" s="5">
        <f t="shared" si="6"/>
        <v>0</v>
      </c>
      <c r="K38">
        <v>4600</v>
      </c>
      <c r="L38" s="39">
        <v>23829</v>
      </c>
      <c r="M38" s="37">
        <v>50</v>
      </c>
      <c r="N38" s="39">
        <v>14297</v>
      </c>
      <c r="O38" s="14">
        <v>50</v>
      </c>
      <c r="P38" s="9"/>
    </row>
    <row r="39" spans="3:16" ht="17.399999999999999" x14ac:dyDescent="0.3">
      <c r="C39" s="5">
        <f t="shared" si="0"/>
        <v>300</v>
      </c>
      <c r="D39" s="5">
        <f t="shared" si="0"/>
        <v>300</v>
      </c>
      <c r="E39" s="5">
        <f t="shared" si="1"/>
        <v>0</v>
      </c>
      <c r="F39" t="b">
        <f t="shared" si="2"/>
        <v>0</v>
      </c>
      <c r="G39" t="b">
        <f t="shared" si="3"/>
        <v>0</v>
      </c>
      <c r="H39" s="5">
        <f t="shared" si="5"/>
        <v>0</v>
      </c>
      <c r="I39" s="5">
        <f t="shared" si="4"/>
        <v>0</v>
      </c>
      <c r="J39" s="5">
        <f t="shared" si="6"/>
        <v>0</v>
      </c>
      <c r="K39">
        <v>4800</v>
      </c>
      <c r="L39" s="39">
        <v>24504</v>
      </c>
      <c r="M39" s="37">
        <v>50</v>
      </c>
      <c r="N39" s="39">
        <v>14703</v>
      </c>
      <c r="O39" s="14">
        <v>50</v>
      </c>
      <c r="P39" s="9"/>
    </row>
    <row r="40" spans="3:16" ht="17.399999999999999" x14ac:dyDescent="0.3">
      <c r="C40" s="5">
        <f t="shared" si="0"/>
        <v>300</v>
      </c>
      <c r="D40" s="5">
        <f t="shared" si="0"/>
        <v>300</v>
      </c>
      <c r="E40" s="5">
        <f t="shared" si="1"/>
        <v>0</v>
      </c>
      <c r="F40" t="b">
        <f t="shared" si="2"/>
        <v>0</v>
      </c>
      <c r="G40" t="b">
        <f t="shared" si="3"/>
        <v>0</v>
      </c>
      <c r="H40" s="5">
        <f t="shared" si="5"/>
        <v>0</v>
      </c>
      <c r="I40" s="5">
        <f t="shared" si="4"/>
        <v>0</v>
      </c>
      <c r="J40" s="5">
        <f t="shared" si="6"/>
        <v>0</v>
      </c>
      <c r="K40">
        <v>5000</v>
      </c>
      <c r="L40" s="39">
        <v>25025</v>
      </c>
      <c r="M40" s="37">
        <v>50</v>
      </c>
      <c r="N40" s="39">
        <v>15015</v>
      </c>
      <c r="O40" s="14">
        <v>50</v>
      </c>
      <c r="P40" s="9"/>
    </row>
    <row r="41" spans="3:16" ht="17.399999999999999" x14ac:dyDescent="0.3">
      <c r="C41" s="5">
        <f t="shared" si="0"/>
        <v>300</v>
      </c>
      <c r="D41" s="5">
        <f t="shared" si="0"/>
        <v>300</v>
      </c>
      <c r="E41" s="5">
        <f t="shared" si="1"/>
        <v>0</v>
      </c>
      <c r="F41" t="b">
        <f t="shared" si="2"/>
        <v>0</v>
      </c>
      <c r="G41" t="b">
        <f t="shared" si="3"/>
        <v>0</v>
      </c>
      <c r="H41" s="5">
        <f t="shared" si="5"/>
        <v>0</v>
      </c>
      <c r="I41" s="5">
        <f t="shared" si="4"/>
        <v>0</v>
      </c>
      <c r="J41" s="5">
        <f t="shared" si="6"/>
        <v>0</v>
      </c>
      <c r="K41">
        <v>6000</v>
      </c>
      <c r="L41" s="39">
        <v>28829</v>
      </c>
      <c r="M41" s="37">
        <v>50</v>
      </c>
      <c r="N41" s="39">
        <v>17297</v>
      </c>
      <c r="O41" s="14">
        <v>50</v>
      </c>
      <c r="P41" s="9"/>
    </row>
    <row r="42" spans="3:16" ht="17.399999999999999" x14ac:dyDescent="0.3">
      <c r="C42" s="5">
        <f t="shared" si="0"/>
        <v>300</v>
      </c>
      <c r="D42" s="5">
        <f t="shared" si="0"/>
        <v>300</v>
      </c>
      <c r="E42" s="5">
        <f t="shared" si="1"/>
        <v>0</v>
      </c>
      <c r="F42" t="b">
        <f t="shared" si="2"/>
        <v>0</v>
      </c>
      <c r="G42" t="b">
        <f t="shared" si="3"/>
        <v>0</v>
      </c>
      <c r="H42" s="5">
        <f t="shared" si="5"/>
        <v>0</v>
      </c>
      <c r="I42" s="5">
        <f t="shared" si="4"/>
        <v>0</v>
      </c>
      <c r="J42" s="5">
        <f t="shared" si="6"/>
        <v>0</v>
      </c>
      <c r="K42">
        <v>7000</v>
      </c>
      <c r="L42" s="39">
        <v>32232</v>
      </c>
      <c r="M42" s="37">
        <v>50</v>
      </c>
      <c r="N42" s="39">
        <v>19339</v>
      </c>
      <c r="O42" s="14">
        <v>50</v>
      </c>
      <c r="P42" s="9"/>
    </row>
    <row r="43" spans="3:16" ht="17.399999999999999" x14ac:dyDescent="0.3">
      <c r="C43" s="5">
        <f t="shared" si="0"/>
        <v>300</v>
      </c>
      <c r="D43" s="5">
        <f t="shared" si="0"/>
        <v>300</v>
      </c>
      <c r="E43" s="5">
        <f t="shared" si="1"/>
        <v>0</v>
      </c>
      <c r="F43" t="b">
        <f t="shared" si="2"/>
        <v>0</v>
      </c>
      <c r="G43" t="b">
        <f t="shared" si="3"/>
        <v>0</v>
      </c>
      <c r="H43" s="5">
        <f t="shared" si="5"/>
        <v>0</v>
      </c>
      <c r="I43" s="5">
        <f t="shared" si="4"/>
        <v>0</v>
      </c>
      <c r="J43" s="5">
        <f t="shared" si="6"/>
        <v>0</v>
      </c>
      <c r="K43">
        <v>8000</v>
      </c>
      <c r="L43" s="39">
        <v>35435</v>
      </c>
      <c r="M43" s="37">
        <v>50</v>
      </c>
      <c r="N43" s="39">
        <v>21261</v>
      </c>
      <c r="O43" s="14">
        <v>50</v>
      </c>
      <c r="P43" s="9"/>
    </row>
    <row r="44" spans="3:16" ht="17.399999999999999" x14ac:dyDescent="0.3">
      <c r="C44" s="5">
        <f t="shared" si="0"/>
        <v>300</v>
      </c>
      <c r="D44" s="5">
        <f t="shared" si="0"/>
        <v>300</v>
      </c>
      <c r="E44" s="5">
        <f t="shared" si="1"/>
        <v>0</v>
      </c>
      <c r="F44" t="b">
        <f t="shared" si="2"/>
        <v>0</v>
      </c>
      <c r="G44" t="b">
        <f t="shared" si="3"/>
        <v>0</v>
      </c>
      <c r="H44" s="5">
        <f t="shared" si="5"/>
        <v>0</v>
      </c>
      <c r="I44" s="5">
        <f t="shared" si="4"/>
        <v>0</v>
      </c>
      <c r="J44" s="5">
        <f t="shared" si="6"/>
        <v>0</v>
      </c>
      <c r="K44">
        <v>9000</v>
      </c>
      <c r="L44" s="39">
        <v>38964</v>
      </c>
      <c r="M44" s="37">
        <v>50</v>
      </c>
      <c r="N44" s="39">
        <v>23378</v>
      </c>
      <c r="O44" s="14">
        <v>50</v>
      </c>
      <c r="P44" s="9"/>
    </row>
    <row r="45" spans="3:16" ht="17.399999999999999" x14ac:dyDescent="0.3">
      <c r="C45" s="5">
        <f t="shared" si="0"/>
        <v>300</v>
      </c>
      <c r="D45" s="5">
        <f t="shared" si="0"/>
        <v>300</v>
      </c>
      <c r="E45" s="5">
        <f t="shared" si="1"/>
        <v>0</v>
      </c>
      <c r="F45" t="b">
        <f t="shared" si="2"/>
        <v>0</v>
      </c>
      <c r="G45" t="b">
        <f t="shared" si="3"/>
        <v>0</v>
      </c>
      <c r="H45" s="5">
        <f t="shared" si="5"/>
        <v>0</v>
      </c>
      <c r="I45" s="5">
        <f t="shared" si="4"/>
        <v>0</v>
      </c>
      <c r="J45" s="5">
        <f t="shared" si="6"/>
        <v>0</v>
      </c>
      <c r="K45">
        <v>10000</v>
      </c>
      <c r="L45" s="39">
        <v>42292</v>
      </c>
      <c r="M45" s="37">
        <v>50</v>
      </c>
      <c r="N45" s="39">
        <v>25375</v>
      </c>
      <c r="O45" s="14">
        <v>50</v>
      </c>
      <c r="P45" s="9"/>
    </row>
    <row r="46" spans="3:16" ht="17.399999999999999" x14ac:dyDescent="0.3">
      <c r="C46" s="5">
        <f t="shared" ref="C46:D63" si="7">C45</f>
        <v>300</v>
      </c>
      <c r="D46" s="5">
        <f t="shared" si="7"/>
        <v>300</v>
      </c>
      <c r="E46" s="5">
        <f t="shared" si="1"/>
        <v>0</v>
      </c>
      <c r="F46" t="b">
        <f t="shared" si="2"/>
        <v>0</v>
      </c>
      <c r="G46" t="b">
        <f t="shared" si="3"/>
        <v>0</v>
      </c>
      <c r="H46" s="5">
        <f t="shared" si="5"/>
        <v>0</v>
      </c>
      <c r="I46" s="5">
        <f t="shared" si="4"/>
        <v>0</v>
      </c>
      <c r="J46" s="5">
        <f t="shared" si="6"/>
        <v>0</v>
      </c>
      <c r="K46">
        <v>12500</v>
      </c>
      <c r="L46" s="39">
        <v>49112</v>
      </c>
      <c r="M46" s="37">
        <v>50</v>
      </c>
      <c r="N46" s="39">
        <v>29467</v>
      </c>
      <c r="O46" s="14">
        <v>50</v>
      </c>
      <c r="P46" s="9"/>
    </row>
    <row r="47" spans="3:16" ht="17.399999999999999" x14ac:dyDescent="0.3">
      <c r="C47" s="5">
        <f t="shared" si="7"/>
        <v>300</v>
      </c>
      <c r="D47" s="5">
        <f t="shared" si="7"/>
        <v>300</v>
      </c>
      <c r="E47" s="5">
        <f t="shared" si="1"/>
        <v>0</v>
      </c>
      <c r="F47" t="b">
        <f t="shared" si="2"/>
        <v>0</v>
      </c>
      <c r="G47" t="b">
        <f t="shared" si="3"/>
        <v>0</v>
      </c>
      <c r="H47" s="5">
        <f t="shared" si="5"/>
        <v>0</v>
      </c>
      <c r="I47" s="5">
        <f t="shared" si="4"/>
        <v>0</v>
      </c>
      <c r="J47" s="5">
        <f t="shared" si="6"/>
        <v>0</v>
      </c>
      <c r="K47">
        <v>15000</v>
      </c>
      <c r="L47" s="39">
        <v>55931</v>
      </c>
      <c r="M47" s="37">
        <v>50</v>
      </c>
      <c r="N47" s="39">
        <v>33559</v>
      </c>
      <c r="O47" s="14">
        <v>50</v>
      </c>
      <c r="P47" s="9"/>
    </row>
    <row r="48" spans="3:16" ht="17.399999999999999" x14ac:dyDescent="0.3">
      <c r="C48" s="5">
        <f t="shared" si="7"/>
        <v>300</v>
      </c>
      <c r="D48" s="5">
        <f t="shared" si="7"/>
        <v>300</v>
      </c>
      <c r="E48" s="5">
        <f t="shared" si="1"/>
        <v>0</v>
      </c>
      <c r="F48" t="b">
        <f t="shared" si="2"/>
        <v>0</v>
      </c>
      <c r="G48" t="b">
        <f t="shared" si="3"/>
        <v>0</v>
      </c>
      <c r="H48" s="5">
        <f t="shared" si="5"/>
        <v>0</v>
      </c>
      <c r="I48" s="5">
        <f t="shared" si="4"/>
        <v>0</v>
      </c>
      <c r="J48" s="5">
        <f t="shared" si="6"/>
        <v>0</v>
      </c>
      <c r="K48">
        <v>17500</v>
      </c>
      <c r="L48" s="39">
        <v>61749</v>
      </c>
      <c r="M48" s="37">
        <v>50</v>
      </c>
      <c r="N48" s="39">
        <v>37050</v>
      </c>
      <c r="O48" s="14">
        <v>50</v>
      </c>
      <c r="P48" s="9"/>
    </row>
    <row r="49" spans="3:16" ht="17.399999999999999" x14ac:dyDescent="0.3">
      <c r="C49" s="5">
        <f t="shared" si="7"/>
        <v>300</v>
      </c>
      <c r="D49" s="5">
        <f t="shared" si="7"/>
        <v>300</v>
      </c>
      <c r="E49" s="5">
        <f t="shared" si="1"/>
        <v>0</v>
      </c>
      <c r="F49" t="b">
        <f t="shared" si="2"/>
        <v>0</v>
      </c>
      <c r="G49" t="b">
        <f t="shared" si="3"/>
        <v>0</v>
      </c>
      <c r="H49" s="5">
        <f t="shared" si="5"/>
        <v>0</v>
      </c>
      <c r="I49" s="5">
        <f t="shared" si="4"/>
        <v>0</v>
      </c>
      <c r="J49" s="5">
        <f t="shared" si="6"/>
        <v>0</v>
      </c>
      <c r="K49">
        <v>20000</v>
      </c>
      <c r="L49" s="39">
        <v>67067</v>
      </c>
      <c r="M49" s="37">
        <v>50</v>
      </c>
      <c r="N49" s="39">
        <v>40240</v>
      </c>
      <c r="O49" s="14">
        <v>50</v>
      </c>
      <c r="P49" s="9"/>
    </row>
    <row r="50" spans="3:16" ht="17.399999999999999" x14ac:dyDescent="0.3">
      <c r="C50" s="5">
        <f t="shared" si="7"/>
        <v>300</v>
      </c>
      <c r="D50" s="5">
        <f t="shared" si="7"/>
        <v>300</v>
      </c>
      <c r="E50" s="5">
        <f t="shared" si="1"/>
        <v>0</v>
      </c>
      <c r="F50" t="b">
        <f t="shared" si="2"/>
        <v>0</v>
      </c>
      <c r="G50" t="b">
        <f t="shared" si="3"/>
        <v>0</v>
      </c>
      <c r="H50" s="5">
        <f t="shared" si="5"/>
        <v>0</v>
      </c>
      <c r="I50" s="5">
        <f t="shared" si="4"/>
        <v>0</v>
      </c>
      <c r="J50" s="5">
        <f t="shared" si="6"/>
        <v>0</v>
      </c>
      <c r="K50">
        <v>22500</v>
      </c>
      <c r="L50" s="39">
        <v>72072</v>
      </c>
      <c r="M50" s="37">
        <v>50</v>
      </c>
      <c r="N50" s="39">
        <v>43243</v>
      </c>
      <c r="O50" s="14">
        <v>50</v>
      </c>
      <c r="P50" s="9"/>
    </row>
    <row r="51" spans="3:16" ht="17.399999999999999" x14ac:dyDescent="0.3">
      <c r="C51" s="5">
        <f t="shared" si="7"/>
        <v>300</v>
      </c>
      <c r="D51" s="5">
        <f t="shared" si="7"/>
        <v>300</v>
      </c>
      <c r="E51" s="5">
        <f t="shared" si="1"/>
        <v>0</v>
      </c>
      <c r="F51" t="b">
        <f t="shared" si="2"/>
        <v>0</v>
      </c>
      <c r="G51" t="b">
        <f t="shared" si="3"/>
        <v>0</v>
      </c>
      <c r="H51" s="5">
        <f t="shared" si="5"/>
        <v>0</v>
      </c>
      <c r="I51" s="5">
        <f t="shared" si="4"/>
        <v>0</v>
      </c>
      <c r="J51" s="5">
        <f t="shared" si="6"/>
        <v>0</v>
      </c>
      <c r="K51">
        <v>25000</v>
      </c>
      <c r="L51" s="39">
        <v>76326</v>
      </c>
      <c r="M51" s="37">
        <v>50</v>
      </c>
      <c r="N51" s="39">
        <v>45796</v>
      </c>
      <c r="O51" s="14">
        <v>50</v>
      </c>
      <c r="P51" s="9"/>
    </row>
    <row r="52" spans="3:16" ht="17.399999999999999" x14ac:dyDescent="0.3">
      <c r="C52" s="5">
        <f t="shared" si="7"/>
        <v>300</v>
      </c>
      <c r="D52" s="5">
        <f t="shared" si="7"/>
        <v>300</v>
      </c>
      <c r="E52" s="5">
        <f t="shared" si="1"/>
        <v>0</v>
      </c>
      <c r="F52" t="b">
        <f t="shared" si="2"/>
        <v>0</v>
      </c>
      <c r="G52" t="b">
        <f t="shared" si="3"/>
        <v>0</v>
      </c>
      <c r="H52" s="5">
        <f t="shared" si="5"/>
        <v>0</v>
      </c>
      <c r="I52" s="5">
        <f t="shared" si="4"/>
        <v>0</v>
      </c>
      <c r="J52" s="5">
        <f t="shared" si="6"/>
        <v>0</v>
      </c>
      <c r="K52">
        <v>27500</v>
      </c>
      <c r="L52" s="39">
        <v>79830</v>
      </c>
      <c r="M52" s="37">
        <v>50</v>
      </c>
      <c r="N52" s="39">
        <v>47898</v>
      </c>
      <c r="O52" s="14">
        <v>50</v>
      </c>
      <c r="P52" s="9"/>
    </row>
    <row r="53" spans="3:16" ht="17.399999999999999" x14ac:dyDescent="0.3">
      <c r="C53" s="5">
        <f t="shared" si="7"/>
        <v>300</v>
      </c>
      <c r="D53" s="5">
        <f t="shared" si="7"/>
        <v>300</v>
      </c>
      <c r="E53" s="5">
        <f t="shared" si="1"/>
        <v>0</v>
      </c>
      <c r="F53" t="b">
        <f t="shared" si="2"/>
        <v>0</v>
      </c>
      <c r="G53" t="b">
        <f t="shared" si="3"/>
        <v>0</v>
      </c>
      <c r="H53" s="5">
        <f t="shared" si="5"/>
        <v>0</v>
      </c>
      <c r="I53" s="5">
        <f t="shared" si="4"/>
        <v>0</v>
      </c>
      <c r="J53" s="5">
        <f t="shared" si="6"/>
        <v>0</v>
      </c>
      <c r="K53">
        <v>30000</v>
      </c>
      <c r="L53" s="39">
        <v>82583</v>
      </c>
      <c r="M53" s="37">
        <v>50</v>
      </c>
      <c r="N53" s="39">
        <v>49550</v>
      </c>
      <c r="O53" s="14">
        <v>50</v>
      </c>
      <c r="P53" s="9"/>
    </row>
    <row r="54" spans="3:16" ht="17.399999999999999" x14ac:dyDescent="0.3">
      <c r="C54" s="5">
        <f t="shared" si="7"/>
        <v>300</v>
      </c>
      <c r="D54" s="5">
        <f t="shared" si="7"/>
        <v>300</v>
      </c>
      <c r="E54" s="5">
        <f t="shared" si="1"/>
        <v>0</v>
      </c>
      <c r="F54" t="b">
        <f t="shared" si="2"/>
        <v>0</v>
      </c>
      <c r="G54" t="b">
        <f t="shared" si="3"/>
        <v>0</v>
      </c>
      <c r="H54" s="5">
        <f t="shared" si="5"/>
        <v>0</v>
      </c>
      <c r="I54" s="5">
        <f t="shared" si="4"/>
        <v>0</v>
      </c>
      <c r="J54" s="5">
        <f t="shared" si="6"/>
        <v>0</v>
      </c>
      <c r="K54">
        <v>35000</v>
      </c>
      <c r="L54" s="39">
        <v>88463</v>
      </c>
      <c r="M54" s="37">
        <v>50</v>
      </c>
      <c r="N54" s="39">
        <v>53078</v>
      </c>
      <c r="O54" s="14">
        <v>50</v>
      </c>
      <c r="P54" s="9"/>
    </row>
    <row r="55" spans="3:16" ht="17.399999999999999" x14ac:dyDescent="0.3">
      <c r="C55" s="5">
        <f t="shared" si="7"/>
        <v>300</v>
      </c>
      <c r="D55" s="5">
        <f t="shared" si="7"/>
        <v>300</v>
      </c>
      <c r="E55" s="5">
        <f t="shared" si="1"/>
        <v>0</v>
      </c>
      <c r="F55" t="b">
        <f t="shared" si="2"/>
        <v>0</v>
      </c>
      <c r="G55" t="b">
        <f t="shared" si="3"/>
        <v>0</v>
      </c>
      <c r="H55" s="5">
        <f t="shared" si="5"/>
        <v>0</v>
      </c>
      <c r="I55" s="5">
        <f t="shared" si="4"/>
        <v>0</v>
      </c>
      <c r="J55" s="5">
        <f t="shared" si="6"/>
        <v>0</v>
      </c>
      <c r="K55">
        <v>40000</v>
      </c>
      <c r="L55" s="39">
        <v>95095</v>
      </c>
      <c r="M55" s="37">
        <v>50</v>
      </c>
      <c r="N55" s="39">
        <v>57057</v>
      </c>
      <c r="O55" s="14">
        <v>50</v>
      </c>
      <c r="P55" s="9"/>
    </row>
    <row r="56" spans="3:16" ht="17.399999999999999" x14ac:dyDescent="0.3">
      <c r="C56" s="5">
        <f t="shared" si="7"/>
        <v>300</v>
      </c>
      <c r="D56" s="5">
        <f t="shared" si="7"/>
        <v>300</v>
      </c>
      <c r="E56" s="5">
        <f t="shared" si="1"/>
        <v>0</v>
      </c>
      <c r="F56" t="b">
        <f t="shared" si="2"/>
        <v>0</v>
      </c>
      <c r="G56" t="b">
        <f t="shared" si="3"/>
        <v>0</v>
      </c>
      <c r="H56" s="5">
        <f t="shared" si="5"/>
        <v>0</v>
      </c>
      <c r="I56" s="5">
        <f t="shared" si="4"/>
        <v>0</v>
      </c>
      <c r="J56" s="5">
        <f t="shared" si="6"/>
        <v>0</v>
      </c>
      <c r="K56">
        <v>45000</v>
      </c>
      <c r="L56" s="39">
        <v>100225</v>
      </c>
      <c r="M56" s="37">
        <v>50</v>
      </c>
      <c r="N56" s="39">
        <v>60135</v>
      </c>
      <c r="O56" s="14">
        <v>50</v>
      </c>
      <c r="P56" s="9"/>
    </row>
    <row r="57" spans="3:16" ht="17.399999999999999" x14ac:dyDescent="0.3">
      <c r="C57" s="5">
        <f t="shared" si="7"/>
        <v>300</v>
      </c>
      <c r="D57" s="5">
        <f t="shared" si="7"/>
        <v>300</v>
      </c>
      <c r="E57" s="5">
        <f t="shared" si="1"/>
        <v>0</v>
      </c>
      <c r="F57" t="b">
        <f t="shared" si="2"/>
        <v>0</v>
      </c>
      <c r="G57" t="b">
        <f t="shared" si="3"/>
        <v>0</v>
      </c>
      <c r="H57" s="5">
        <f t="shared" si="5"/>
        <v>0</v>
      </c>
      <c r="I57" s="5">
        <f t="shared" si="4"/>
        <v>0</v>
      </c>
      <c r="J57" s="5">
        <f t="shared" si="6"/>
        <v>0</v>
      </c>
      <c r="K57">
        <v>50000</v>
      </c>
      <c r="L57" s="39">
        <v>106356</v>
      </c>
      <c r="M57" s="37">
        <v>50</v>
      </c>
      <c r="N57" s="39">
        <v>63814</v>
      </c>
      <c r="O57" s="14">
        <v>50</v>
      </c>
      <c r="P57" s="9"/>
    </row>
    <row r="58" spans="3:16" ht="17.399999999999999" x14ac:dyDescent="0.3">
      <c r="C58" s="5">
        <f>C55</f>
        <v>300</v>
      </c>
      <c r="D58" s="5">
        <f>D55</f>
        <v>300</v>
      </c>
      <c r="E58" s="5">
        <f>IF(C58=K58,L58,0)</f>
        <v>0</v>
      </c>
      <c r="F58" t="b">
        <f>AND(C58&gt;K57,C58&lt;K58)</f>
        <v>0</v>
      </c>
      <c r="G58" t="b">
        <f>AND(D58&gt;K57,D58&lt;K58)</f>
        <v>0</v>
      </c>
      <c r="H58" s="5">
        <f>IF(F58=TRUE,(((L58-L57)/(K58-K57))*(C58-K57))+L57,0)</f>
        <v>0</v>
      </c>
      <c r="I58" s="5">
        <f>IF(D58=K58,N58,0)</f>
        <v>0</v>
      </c>
      <c r="J58" s="5">
        <f>IF(G58=TRUE,(((N58-N57)/(K58-K57))*(D58-K57))+N57,0)</f>
        <v>0</v>
      </c>
      <c r="K58">
        <v>55000</v>
      </c>
      <c r="L58" s="39">
        <v>111486</v>
      </c>
      <c r="M58" s="37">
        <v>50</v>
      </c>
      <c r="N58" s="39">
        <v>66892</v>
      </c>
      <c r="O58" s="14">
        <v>50</v>
      </c>
      <c r="P58" s="9"/>
    </row>
    <row r="59" spans="3:16" ht="17.399999999999999" x14ac:dyDescent="0.3">
      <c r="C59" s="5">
        <f>C57</f>
        <v>300</v>
      </c>
      <c r="D59" s="5">
        <f>D57</f>
        <v>300</v>
      </c>
      <c r="E59" s="5">
        <f t="shared" si="1"/>
        <v>0</v>
      </c>
      <c r="F59" t="b">
        <f>AND(C59&gt;K58,C59&lt;K59)</f>
        <v>0</v>
      </c>
      <c r="G59" t="b">
        <f>AND(D59&gt;K58,D59&lt;K59)</f>
        <v>0</v>
      </c>
      <c r="H59" s="5">
        <f>IF(F59=TRUE,(((L59-L58)/(K59-K58))*(C59-K58))+L58,0)</f>
        <v>0</v>
      </c>
      <c r="I59" s="5">
        <f t="shared" si="4"/>
        <v>0</v>
      </c>
      <c r="J59" s="5">
        <f>IF(G59=TRUE,(((N59-N58)/(K59-K58))*(D59-K58))+N58,0)</f>
        <v>0</v>
      </c>
      <c r="K59">
        <v>60000</v>
      </c>
      <c r="L59" s="39">
        <v>115616</v>
      </c>
      <c r="M59" s="37">
        <v>50</v>
      </c>
      <c r="N59" s="39">
        <v>69369</v>
      </c>
      <c r="O59" s="14">
        <v>50</v>
      </c>
      <c r="P59" s="9"/>
    </row>
    <row r="60" spans="3:16" ht="17.399999999999999" x14ac:dyDescent="0.3">
      <c r="C60" s="5">
        <f t="shared" si="7"/>
        <v>300</v>
      </c>
      <c r="D60" s="5">
        <f t="shared" si="7"/>
        <v>300</v>
      </c>
      <c r="E60" s="5">
        <f t="shared" si="1"/>
        <v>0</v>
      </c>
      <c r="F60" t="b">
        <f t="shared" si="2"/>
        <v>0</v>
      </c>
      <c r="G60" t="b">
        <f t="shared" si="3"/>
        <v>0</v>
      </c>
      <c r="H60" s="5">
        <f t="shared" si="5"/>
        <v>0</v>
      </c>
      <c r="I60" s="5">
        <f t="shared" si="4"/>
        <v>0</v>
      </c>
      <c r="J60" s="5">
        <f t="shared" si="6"/>
        <v>0</v>
      </c>
      <c r="K60">
        <v>70000</v>
      </c>
      <c r="L60" s="39">
        <v>126126</v>
      </c>
      <c r="M60" s="37">
        <v>50</v>
      </c>
      <c r="N60" s="39">
        <v>75676</v>
      </c>
      <c r="O60" s="14">
        <v>50</v>
      </c>
      <c r="P60" s="9"/>
    </row>
    <row r="61" spans="3:16" ht="17.399999999999999" x14ac:dyDescent="0.3">
      <c r="C61" s="5">
        <f t="shared" si="7"/>
        <v>300</v>
      </c>
      <c r="D61" s="5">
        <f t="shared" si="7"/>
        <v>300</v>
      </c>
      <c r="E61" s="5">
        <f t="shared" si="1"/>
        <v>0</v>
      </c>
      <c r="F61" t="b">
        <f t="shared" si="2"/>
        <v>0</v>
      </c>
      <c r="G61" t="b">
        <f t="shared" si="3"/>
        <v>0</v>
      </c>
      <c r="H61" s="5">
        <f t="shared" si="5"/>
        <v>0</v>
      </c>
      <c r="I61" s="5">
        <f t="shared" si="4"/>
        <v>0</v>
      </c>
      <c r="J61" s="5">
        <f t="shared" si="6"/>
        <v>0</v>
      </c>
      <c r="K61">
        <v>80000</v>
      </c>
      <c r="L61" s="39">
        <v>134134</v>
      </c>
      <c r="M61" s="37">
        <v>50</v>
      </c>
      <c r="N61" s="39">
        <v>80480</v>
      </c>
      <c r="O61" s="14">
        <v>50</v>
      </c>
      <c r="P61" s="9"/>
    </row>
    <row r="62" spans="3:16" ht="17.399999999999999" x14ac:dyDescent="0.3">
      <c r="C62" s="5">
        <f t="shared" si="7"/>
        <v>300</v>
      </c>
      <c r="D62" s="5">
        <f t="shared" si="7"/>
        <v>300</v>
      </c>
      <c r="E62" s="5">
        <f t="shared" si="1"/>
        <v>0</v>
      </c>
      <c r="F62" t="b">
        <f t="shared" si="2"/>
        <v>0</v>
      </c>
      <c r="G62" t="b">
        <f t="shared" si="3"/>
        <v>0</v>
      </c>
      <c r="H62" s="5">
        <f t="shared" si="5"/>
        <v>0</v>
      </c>
      <c r="I62" s="5">
        <f t="shared" si="4"/>
        <v>0</v>
      </c>
      <c r="J62" s="5">
        <f t="shared" si="6"/>
        <v>0</v>
      </c>
      <c r="K62">
        <v>90000</v>
      </c>
      <c r="L62" s="39">
        <v>150901</v>
      </c>
      <c r="M62" s="37">
        <v>50</v>
      </c>
      <c r="N62" s="39">
        <v>90540</v>
      </c>
      <c r="O62" s="14">
        <v>50</v>
      </c>
      <c r="P62" s="9"/>
    </row>
    <row r="63" spans="3:16" ht="17.399999999999999" x14ac:dyDescent="0.3">
      <c r="C63" s="5">
        <f t="shared" si="7"/>
        <v>300</v>
      </c>
      <c r="D63" s="5">
        <f t="shared" si="7"/>
        <v>300</v>
      </c>
      <c r="E63" s="5">
        <f t="shared" si="1"/>
        <v>0</v>
      </c>
      <c r="F63" t="b">
        <f t="shared" si="2"/>
        <v>0</v>
      </c>
      <c r="G63" t="b">
        <f t="shared" si="3"/>
        <v>0</v>
      </c>
      <c r="H63" s="5">
        <f t="shared" si="5"/>
        <v>0</v>
      </c>
      <c r="I63" s="5">
        <f t="shared" si="4"/>
        <v>0</v>
      </c>
      <c r="J63" s="5">
        <f t="shared" si="6"/>
        <v>0</v>
      </c>
      <c r="K63">
        <v>100000</v>
      </c>
      <c r="L63" s="39">
        <v>167668</v>
      </c>
      <c r="M63" s="37">
        <v>50</v>
      </c>
      <c r="N63" s="39">
        <v>100601</v>
      </c>
      <c r="O63" s="14">
        <v>50</v>
      </c>
      <c r="P63" s="9"/>
    </row>
    <row r="64" spans="3:16" ht="20.100000000000001" customHeight="1" thickBot="1" x14ac:dyDescent="0.35">
      <c r="E64" s="5">
        <f>SUM(E4:E63)</f>
        <v>3213</v>
      </c>
      <c r="H64" s="5">
        <f>SUM(H5:H63)</f>
        <v>0</v>
      </c>
      <c r="I64" s="5">
        <f>SUM(I5:I63)</f>
        <v>1928</v>
      </c>
      <c r="J64" s="5">
        <f>SUM(J5:J63)</f>
        <v>0</v>
      </c>
      <c r="M64" s="36"/>
      <c r="O64" s="8"/>
      <c r="P64" s="9"/>
    </row>
    <row r="65" spans="4:15" ht="20.100000000000001" customHeight="1" thickBot="1" x14ac:dyDescent="0.3">
      <c r="E65" s="112" t="s">
        <v>23</v>
      </c>
      <c r="F65" s="113"/>
      <c r="G65" s="113"/>
      <c r="H65" s="114"/>
      <c r="I65" s="112" t="s">
        <v>24</v>
      </c>
      <c r="J65" s="114"/>
      <c r="M65" s="36"/>
      <c r="O65" s="8"/>
    </row>
    <row r="66" spans="4:15" ht="20.100000000000001" customHeight="1" x14ac:dyDescent="0.25">
      <c r="E66" s="115">
        <f>IF(K66&lt;50000,(E64+H64)*0.25,(E64+H64)*0.5)</f>
        <v>1606.5</v>
      </c>
      <c r="F66" s="115"/>
      <c r="G66" s="115"/>
      <c r="H66" s="115"/>
      <c r="I66" s="115">
        <f>SUM(I64+J64)</f>
        <v>1928</v>
      </c>
      <c r="J66" s="115"/>
      <c r="K66" s="5">
        <f>Hesaplama!$D$7</f>
        <v>73600</v>
      </c>
      <c r="L66" s="38" t="s">
        <v>63</v>
      </c>
    </row>
    <row r="67" spans="4:15" ht="20.100000000000001" customHeight="1" x14ac:dyDescent="0.25">
      <c r="E67" s="111">
        <f>IF(B5&gt;1,E66/2,0)</f>
        <v>0</v>
      </c>
      <c r="F67" s="111"/>
      <c r="G67" s="111"/>
      <c r="H67" s="111"/>
      <c r="I67" s="25"/>
      <c r="J67" s="25"/>
      <c r="M67" s="21"/>
    </row>
    <row r="68" spans="4:15" ht="20.100000000000001" customHeight="1" thickBot="1" x14ac:dyDescent="0.3">
      <c r="E68" s="111">
        <f>IF(B5&gt;1,(B5-2)*(E67/2),0)</f>
        <v>0</v>
      </c>
      <c r="F68" s="111"/>
      <c r="G68" s="111"/>
      <c r="H68" s="111"/>
      <c r="I68" s="25"/>
      <c r="J68" s="25"/>
      <c r="M68" s="21"/>
    </row>
    <row r="69" spans="4:15" ht="20.100000000000001" customHeight="1" thickBot="1" x14ac:dyDescent="0.3">
      <c r="E69" s="31">
        <f>IF(B3="1A",E68+E67+E66,0)</f>
        <v>1606.5</v>
      </c>
      <c r="F69" s="32"/>
      <c r="G69" s="32"/>
      <c r="H69" s="33"/>
      <c r="I69" s="31">
        <f>IF(B3="1A",I64+J64,0)</f>
        <v>1928</v>
      </c>
      <c r="J69" s="33"/>
    </row>
    <row r="70" spans="4:15" ht="20.100000000000001" customHeight="1" thickBot="1" x14ac:dyDescent="0.3">
      <c r="E70" s="31">
        <f>IF(B3="1A",E69+I69,0)</f>
        <v>3534.5</v>
      </c>
      <c r="F70" s="32"/>
      <c r="G70" s="32"/>
      <c r="H70" s="32"/>
      <c r="I70" s="32"/>
      <c r="J70" s="33"/>
    </row>
    <row r="71" spans="4:15" ht="20.100000000000001" customHeight="1" x14ac:dyDescent="0.25">
      <c r="E71" s="17"/>
      <c r="F71" s="18"/>
      <c r="G71" s="18"/>
      <c r="H71" s="17"/>
      <c r="I71" s="17"/>
      <c r="J71" s="17"/>
    </row>
    <row r="72" spans="4:15" ht="20.100000000000001" customHeight="1" x14ac:dyDescent="0.25">
      <c r="D72" s="19" t="s">
        <v>25</v>
      </c>
      <c r="E72" s="20"/>
      <c r="F72" s="21">
        <f>(E64+H64)*0.04*0.6</f>
        <v>77.112000000000009</v>
      </c>
      <c r="G72" s="22"/>
      <c r="H72" s="21"/>
      <c r="I72" s="21"/>
      <c r="J72" s="21"/>
    </row>
    <row r="73" spans="4:15" ht="20.100000000000001" customHeight="1" x14ac:dyDescent="0.25">
      <c r="D73" s="19" t="s">
        <v>26</v>
      </c>
      <c r="E73" s="20"/>
      <c r="F73" s="21">
        <f>(I64+J64)*0.04</f>
        <v>77.12</v>
      </c>
      <c r="G73" s="22"/>
      <c r="H73" s="21"/>
      <c r="I73" s="21"/>
      <c r="J73" s="21"/>
    </row>
    <row r="74" spans="4:15" ht="20.100000000000001" customHeight="1" x14ac:dyDescent="0.25">
      <c r="D74" s="19" t="s">
        <v>27</v>
      </c>
      <c r="E74" s="20"/>
      <c r="F74" s="21">
        <f>IF(B3=2,F72+F73,0)</f>
        <v>0</v>
      </c>
      <c r="G74" s="22"/>
      <c r="H74" s="21"/>
      <c r="I74" s="21"/>
      <c r="J74" s="21"/>
    </row>
    <row r="75" spans="4:15" ht="20.100000000000001" customHeight="1" x14ac:dyDescent="0.25"/>
    <row r="76" spans="4:15" ht="20.100000000000001" customHeight="1" x14ac:dyDescent="0.25"/>
  </sheetData>
  <sheetProtection sheet="1" objects="1" scenarios="1" formatCells="0" formatColumns="0"/>
  <mergeCells count="6">
    <mergeCell ref="E67:H67"/>
    <mergeCell ref="E68:H68"/>
    <mergeCell ref="E65:H65"/>
    <mergeCell ref="I65:J65"/>
    <mergeCell ref="E66:H66"/>
    <mergeCell ref="I66:J6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76"/>
  <sheetViews>
    <sheetView topLeftCell="F1" workbookViewId="0">
      <selection activeCell="B64" sqref="B64"/>
    </sheetView>
  </sheetViews>
  <sheetFormatPr defaultRowHeight="13.2" x14ac:dyDescent="0.25"/>
  <cols>
    <col min="2" max="2" width="10.33203125" customWidth="1"/>
    <col min="3" max="3" width="9.5546875" bestFit="1" customWidth="1"/>
    <col min="4" max="4" width="11.5546875" customWidth="1"/>
    <col min="5" max="5" width="9.109375" style="5"/>
    <col min="6" max="6" width="10" customWidth="1"/>
    <col min="7" max="7" width="10.88671875" customWidth="1"/>
    <col min="8" max="9" width="8.33203125" style="5" customWidth="1"/>
    <col min="10" max="10" width="8" style="5" customWidth="1"/>
    <col min="11" max="11" width="18.44140625" style="5" customWidth="1"/>
    <col min="12" max="12" width="18.33203125" style="26" customWidth="1"/>
    <col min="13" max="13" width="19.5546875" customWidth="1"/>
    <col min="14" max="14" width="18.5546875" style="26" customWidth="1"/>
    <col min="15" max="15" width="22.88671875" style="15" bestFit="1" customWidth="1"/>
    <col min="16" max="16" width="11.88671875" style="10" customWidth="1"/>
    <col min="17" max="17" width="15.109375" style="10" bestFit="1" customWidth="1"/>
    <col min="18" max="18" width="11" style="10" bestFit="1" customWidth="1"/>
    <col min="19" max="19" width="11.5546875" style="10" bestFit="1" customWidth="1"/>
  </cols>
  <sheetData>
    <row r="1" spans="2:16" ht="17.399999999999999" x14ac:dyDescent="0.3">
      <c r="M1" s="41" t="s">
        <v>77</v>
      </c>
      <c r="O1" s="8"/>
      <c r="P1" s="9"/>
    </row>
    <row r="2" spans="2:16" x14ac:dyDescent="0.25">
      <c r="B2" t="s">
        <v>8</v>
      </c>
      <c r="C2" t="s">
        <v>9</v>
      </c>
      <c r="D2" t="s">
        <v>10</v>
      </c>
      <c r="E2" s="5" t="s">
        <v>11</v>
      </c>
      <c r="F2" t="s">
        <v>12</v>
      </c>
      <c r="G2" t="s">
        <v>13</v>
      </c>
      <c r="H2" s="5" t="s">
        <v>14</v>
      </c>
      <c r="I2" s="5" t="s">
        <v>15</v>
      </c>
      <c r="J2" s="5" t="s">
        <v>16</v>
      </c>
      <c r="K2" s="11" t="s">
        <v>17</v>
      </c>
      <c r="L2" s="27" t="s">
        <v>18</v>
      </c>
      <c r="M2" s="6" t="s">
        <v>19</v>
      </c>
      <c r="N2" s="27" t="s">
        <v>20</v>
      </c>
      <c r="O2" s="8" t="s">
        <v>21</v>
      </c>
      <c r="P2" s="12"/>
    </row>
    <row r="3" spans="2:16" x14ac:dyDescent="0.25">
      <c r="B3" s="5" t="s">
        <v>62</v>
      </c>
      <c r="C3" s="5">
        <f>Hesaplama!$D$5</f>
        <v>300</v>
      </c>
      <c r="D3" s="5">
        <f>B5*C3</f>
        <v>300</v>
      </c>
      <c r="L3" s="27" t="s">
        <v>22</v>
      </c>
      <c r="M3" s="7" t="s">
        <v>22</v>
      </c>
      <c r="N3" s="27" t="s">
        <v>22</v>
      </c>
      <c r="O3" s="13" t="s">
        <v>22</v>
      </c>
      <c r="P3" s="12"/>
    </row>
    <row r="4" spans="2:16" x14ac:dyDescent="0.25">
      <c r="B4" s="5" t="s">
        <v>3</v>
      </c>
      <c r="C4" s="5">
        <f t="shared" ref="C4:C35" si="0">C3</f>
        <v>300</v>
      </c>
      <c r="D4" s="5">
        <f t="shared" ref="D4:D35" si="1">D3</f>
        <v>300</v>
      </c>
      <c r="E4" s="5">
        <v>0</v>
      </c>
      <c r="I4" s="5">
        <v>0</v>
      </c>
      <c r="J4" s="5">
        <v>0</v>
      </c>
      <c r="K4" s="5">
        <v>0</v>
      </c>
      <c r="L4" s="27"/>
      <c r="M4" s="7"/>
      <c r="N4" s="27"/>
      <c r="O4" s="13"/>
      <c r="P4" s="12"/>
    </row>
    <row r="5" spans="2:16" ht="17.399999999999999" x14ac:dyDescent="0.3">
      <c r="B5" s="5">
        <f>Hesaplama!$D$6</f>
        <v>1</v>
      </c>
      <c r="C5" s="5">
        <f t="shared" si="0"/>
        <v>300</v>
      </c>
      <c r="D5" s="5">
        <f t="shared" si="1"/>
        <v>300</v>
      </c>
      <c r="E5" s="5">
        <v>0</v>
      </c>
      <c r="F5" t="b">
        <f t="shared" ref="F5:F36" si="2">AND(C5&gt;K4,C5&lt;K5)</f>
        <v>0</v>
      </c>
      <c r="G5" t="b">
        <f t="shared" ref="G5:G36" si="3">AND(D5&gt;K4,D5&lt;K5)</f>
        <v>0</v>
      </c>
      <c r="H5" s="5">
        <f>IF(F5=TRUE,L5,0)</f>
        <v>0</v>
      </c>
      <c r="I5" s="5">
        <v>0</v>
      </c>
      <c r="J5" s="5">
        <f>IF(G5=TRUE,N5,0)</f>
        <v>0</v>
      </c>
      <c r="K5" s="5">
        <v>100</v>
      </c>
      <c r="L5" s="28">
        <v>1769</v>
      </c>
      <c r="M5" s="14">
        <v>50</v>
      </c>
      <c r="N5" s="28">
        <v>1061</v>
      </c>
      <c r="O5" s="14">
        <v>50</v>
      </c>
      <c r="P5" s="9"/>
    </row>
    <row r="6" spans="2:16" ht="17.399999999999999" x14ac:dyDescent="0.3">
      <c r="C6" s="5">
        <f t="shared" si="0"/>
        <v>300</v>
      </c>
      <c r="D6" s="5">
        <f t="shared" si="1"/>
        <v>300</v>
      </c>
      <c r="E6" s="5">
        <f t="shared" ref="E6:E37" si="4">IF(C6=K6,L6,0)</f>
        <v>0</v>
      </c>
      <c r="F6" t="b">
        <f t="shared" si="2"/>
        <v>0</v>
      </c>
      <c r="G6" t="b">
        <f t="shared" si="3"/>
        <v>0</v>
      </c>
      <c r="H6" s="5">
        <f>IF(F6=TRUE,L6,0)</f>
        <v>0</v>
      </c>
      <c r="I6" s="5">
        <f t="shared" ref="I6:I37" si="5">IF(D6=K6,N6,0)</f>
        <v>0</v>
      </c>
      <c r="J6" s="5">
        <f>IF(G6=TRUE,N6,0)</f>
        <v>0</v>
      </c>
      <c r="K6">
        <v>100</v>
      </c>
      <c r="L6" s="39">
        <v>1769</v>
      </c>
      <c r="M6" s="14">
        <v>50</v>
      </c>
      <c r="N6" s="39">
        <v>1061</v>
      </c>
      <c r="O6" s="14">
        <v>50</v>
      </c>
      <c r="P6" s="9"/>
    </row>
    <row r="7" spans="2:16" ht="17.399999999999999" x14ac:dyDescent="0.3">
      <c r="C7" s="5">
        <f t="shared" si="0"/>
        <v>300</v>
      </c>
      <c r="D7" s="5">
        <f t="shared" si="1"/>
        <v>300</v>
      </c>
      <c r="E7" s="5">
        <f t="shared" si="4"/>
        <v>0</v>
      </c>
      <c r="F7" t="b">
        <f t="shared" si="2"/>
        <v>0</v>
      </c>
      <c r="G7" t="b">
        <f t="shared" si="3"/>
        <v>0</v>
      </c>
      <c r="H7" s="5">
        <f t="shared" ref="H7:H38" si="6">IF(F7=TRUE,(((L7-L6)/(K7-K6))*(C7-K6))+L6,0)</f>
        <v>0</v>
      </c>
      <c r="I7" s="5">
        <f t="shared" si="5"/>
        <v>0</v>
      </c>
      <c r="J7" s="5">
        <f t="shared" ref="J7:J38" si="7">IF(G7=TRUE,(((N7-N6)/(K7-K6))*(D7-K6))+N6,0)</f>
        <v>0</v>
      </c>
      <c r="K7">
        <v>200</v>
      </c>
      <c r="L7" s="39">
        <v>3400</v>
      </c>
      <c r="M7" s="14">
        <v>50</v>
      </c>
      <c r="N7" s="39">
        <v>2040</v>
      </c>
      <c r="O7" s="14">
        <v>50</v>
      </c>
      <c r="P7" s="9"/>
    </row>
    <row r="8" spans="2:16" ht="17.399999999999999" x14ac:dyDescent="0.3">
      <c r="C8" s="5">
        <f t="shared" si="0"/>
        <v>300</v>
      </c>
      <c r="D8" s="5">
        <f t="shared" si="1"/>
        <v>300</v>
      </c>
      <c r="E8" s="5">
        <f t="shared" si="4"/>
        <v>4894</v>
      </c>
      <c r="F8" t="b">
        <f t="shared" si="2"/>
        <v>0</v>
      </c>
      <c r="G8" t="b">
        <f t="shared" si="3"/>
        <v>0</v>
      </c>
      <c r="H8" s="5">
        <f t="shared" si="6"/>
        <v>0</v>
      </c>
      <c r="I8" s="5">
        <f t="shared" si="5"/>
        <v>2936</v>
      </c>
      <c r="J8" s="5">
        <f t="shared" si="7"/>
        <v>0</v>
      </c>
      <c r="K8">
        <v>300</v>
      </c>
      <c r="L8" s="39">
        <v>4894</v>
      </c>
      <c r="M8" s="14">
        <v>50</v>
      </c>
      <c r="N8" s="39">
        <v>2936</v>
      </c>
      <c r="O8" s="14">
        <v>50</v>
      </c>
      <c r="P8" s="9"/>
    </row>
    <row r="9" spans="2:16" ht="17.399999999999999" x14ac:dyDescent="0.3">
      <c r="C9" s="5">
        <f t="shared" si="0"/>
        <v>300</v>
      </c>
      <c r="D9" s="5">
        <f t="shared" si="1"/>
        <v>300</v>
      </c>
      <c r="E9" s="5">
        <f t="shared" si="4"/>
        <v>0</v>
      </c>
      <c r="F9" t="b">
        <f t="shared" si="2"/>
        <v>0</v>
      </c>
      <c r="G9" t="b">
        <f t="shared" si="3"/>
        <v>0</v>
      </c>
      <c r="H9" s="5">
        <f t="shared" si="6"/>
        <v>0</v>
      </c>
      <c r="I9" s="5">
        <f t="shared" si="5"/>
        <v>0</v>
      </c>
      <c r="J9" s="5">
        <f t="shared" si="7"/>
        <v>0</v>
      </c>
      <c r="K9">
        <v>400</v>
      </c>
      <c r="L9" s="39">
        <v>6251</v>
      </c>
      <c r="M9" s="14">
        <v>50</v>
      </c>
      <c r="N9" s="39">
        <v>3751</v>
      </c>
      <c r="O9" s="14">
        <v>50</v>
      </c>
      <c r="P9" s="9"/>
    </row>
    <row r="10" spans="2:16" ht="17.399999999999999" x14ac:dyDescent="0.3">
      <c r="C10" s="5">
        <f t="shared" si="0"/>
        <v>300</v>
      </c>
      <c r="D10" s="5">
        <f t="shared" si="1"/>
        <v>300</v>
      </c>
      <c r="E10" s="5">
        <f t="shared" si="4"/>
        <v>0</v>
      </c>
      <c r="F10" t="b">
        <f t="shared" si="2"/>
        <v>0</v>
      </c>
      <c r="G10" t="b">
        <f t="shared" si="3"/>
        <v>0</v>
      </c>
      <c r="H10" s="5">
        <f t="shared" si="6"/>
        <v>0</v>
      </c>
      <c r="I10" s="5">
        <f t="shared" si="5"/>
        <v>0</v>
      </c>
      <c r="J10" s="5">
        <f t="shared" si="7"/>
        <v>0</v>
      </c>
      <c r="K10">
        <v>500</v>
      </c>
      <c r="L10" s="39">
        <v>7471</v>
      </c>
      <c r="M10" s="14">
        <v>50</v>
      </c>
      <c r="N10" s="39">
        <v>4482</v>
      </c>
      <c r="O10" s="14">
        <v>50</v>
      </c>
      <c r="P10" s="9"/>
    </row>
    <row r="11" spans="2:16" ht="17.399999999999999" x14ac:dyDescent="0.3">
      <c r="C11" s="5">
        <f t="shared" si="0"/>
        <v>300</v>
      </c>
      <c r="D11" s="5">
        <f t="shared" si="1"/>
        <v>300</v>
      </c>
      <c r="E11" s="5">
        <f t="shared" si="4"/>
        <v>0</v>
      </c>
      <c r="F11" t="b">
        <f t="shared" si="2"/>
        <v>0</v>
      </c>
      <c r="G11" t="b">
        <f t="shared" si="3"/>
        <v>0</v>
      </c>
      <c r="H11" s="5">
        <f t="shared" si="6"/>
        <v>0</v>
      </c>
      <c r="I11" s="5">
        <f t="shared" si="5"/>
        <v>0</v>
      </c>
      <c r="J11" s="5">
        <f t="shared" si="7"/>
        <v>0</v>
      </c>
      <c r="K11">
        <v>600</v>
      </c>
      <c r="L11" s="39">
        <v>8553</v>
      </c>
      <c r="M11" s="14">
        <v>50</v>
      </c>
      <c r="N11" s="39">
        <v>5132</v>
      </c>
      <c r="O11" s="14">
        <v>50</v>
      </c>
      <c r="P11" s="9"/>
    </row>
    <row r="12" spans="2:16" ht="17.399999999999999" x14ac:dyDescent="0.3">
      <c r="C12" s="5">
        <f t="shared" si="0"/>
        <v>300</v>
      </c>
      <c r="D12" s="5">
        <f t="shared" si="1"/>
        <v>300</v>
      </c>
      <c r="E12" s="5">
        <f t="shared" si="4"/>
        <v>0</v>
      </c>
      <c r="F12" t="b">
        <f t="shared" si="2"/>
        <v>0</v>
      </c>
      <c r="G12" t="b">
        <f t="shared" si="3"/>
        <v>0</v>
      </c>
      <c r="H12" s="5">
        <f t="shared" si="6"/>
        <v>0</v>
      </c>
      <c r="I12" s="5">
        <f t="shared" si="5"/>
        <v>0</v>
      </c>
      <c r="J12" s="5">
        <f t="shared" si="7"/>
        <v>0</v>
      </c>
      <c r="K12">
        <v>700</v>
      </c>
      <c r="L12" s="39">
        <v>9498</v>
      </c>
      <c r="M12" s="14">
        <v>50</v>
      </c>
      <c r="N12" s="39">
        <v>5699</v>
      </c>
      <c r="O12" s="14">
        <v>50</v>
      </c>
      <c r="P12" s="9"/>
    </row>
    <row r="13" spans="2:16" ht="17.399999999999999" x14ac:dyDescent="0.3">
      <c r="C13" s="5">
        <f t="shared" si="0"/>
        <v>300</v>
      </c>
      <c r="D13" s="5">
        <f t="shared" si="1"/>
        <v>300</v>
      </c>
      <c r="E13" s="5">
        <f t="shared" si="4"/>
        <v>0</v>
      </c>
      <c r="F13" t="b">
        <f t="shared" si="2"/>
        <v>0</v>
      </c>
      <c r="G13" t="b">
        <f t="shared" si="3"/>
        <v>0</v>
      </c>
      <c r="H13" s="5">
        <f t="shared" si="6"/>
        <v>0</v>
      </c>
      <c r="I13" s="5">
        <f t="shared" si="5"/>
        <v>0</v>
      </c>
      <c r="J13" s="5">
        <f t="shared" si="7"/>
        <v>0</v>
      </c>
      <c r="K13">
        <v>800</v>
      </c>
      <c r="L13" s="39">
        <v>10306</v>
      </c>
      <c r="M13" s="14">
        <v>50</v>
      </c>
      <c r="N13" s="39">
        <v>6184</v>
      </c>
      <c r="O13" s="14">
        <v>50</v>
      </c>
      <c r="P13" s="9"/>
    </row>
    <row r="14" spans="2:16" ht="17.399999999999999" x14ac:dyDescent="0.3">
      <c r="C14" s="5">
        <f t="shared" si="0"/>
        <v>300</v>
      </c>
      <c r="D14" s="5">
        <f t="shared" si="1"/>
        <v>300</v>
      </c>
      <c r="E14" s="5">
        <f t="shared" si="4"/>
        <v>0</v>
      </c>
      <c r="F14" t="b">
        <f t="shared" si="2"/>
        <v>0</v>
      </c>
      <c r="G14" t="b">
        <f t="shared" si="3"/>
        <v>0</v>
      </c>
      <c r="H14" s="5">
        <f t="shared" si="6"/>
        <v>0</v>
      </c>
      <c r="I14" s="5">
        <f t="shared" si="5"/>
        <v>0</v>
      </c>
      <c r="J14" s="5">
        <f t="shared" si="7"/>
        <v>0</v>
      </c>
      <c r="K14">
        <v>900</v>
      </c>
      <c r="L14" s="39">
        <v>10977</v>
      </c>
      <c r="M14" s="14">
        <v>50</v>
      </c>
      <c r="N14" s="39">
        <v>6586</v>
      </c>
      <c r="O14" s="14">
        <v>50</v>
      </c>
      <c r="P14" s="9"/>
    </row>
    <row r="15" spans="2:16" ht="17.399999999999999" x14ac:dyDescent="0.3">
      <c r="C15" s="5">
        <f t="shared" si="0"/>
        <v>300</v>
      </c>
      <c r="D15" s="5">
        <f t="shared" si="1"/>
        <v>300</v>
      </c>
      <c r="E15" s="5">
        <f t="shared" si="4"/>
        <v>0</v>
      </c>
      <c r="F15" t="b">
        <f t="shared" si="2"/>
        <v>0</v>
      </c>
      <c r="G15" t="b">
        <f t="shared" si="3"/>
        <v>0</v>
      </c>
      <c r="H15" s="5">
        <f t="shared" si="6"/>
        <v>0</v>
      </c>
      <c r="I15" s="5">
        <f t="shared" si="5"/>
        <v>0</v>
      </c>
      <c r="J15" s="5">
        <f t="shared" si="7"/>
        <v>0</v>
      </c>
      <c r="K15">
        <v>1000</v>
      </c>
      <c r="L15" s="39">
        <v>11511</v>
      </c>
      <c r="M15" s="14">
        <v>50</v>
      </c>
      <c r="N15" s="39">
        <v>6906</v>
      </c>
      <c r="O15" s="14">
        <v>50</v>
      </c>
      <c r="P15" s="9"/>
    </row>
    <row r="16" spans="2:16" ht="17.399999999999999" x14ac:dyDescent="0.3">
      <c r="C16" s="5">
        <f t="shared" si="0"/>
        <v>300</v>
      </c>
      <c r="D16" s="5">
        <f t="shared" si="1"/>
        <v>300</v>
      </c>
      <c r="E16" s="5">
        <f t="shared" si="4"/>
        <v>0</v>
      </c>
      <c r="F16" t="b">
        <f t="shared" si="2"/>
        <v>0</v>
      </c>
      <c r="G16" t="b">
        <f t="shared" si="3"/>
        <v>0</v>
      </c>
      <c r="H16" s="5">
        <f t="shared" si="6"/>
        <v>0</v>
      </c>
      <c r="I16" s="5">
        <f t="shared" si="5"/>
        <v>0</v>
      </c>
      <c r="J16" s="5">
        <f t="shared" si="7"/>
        <v>0</v>
      </c>
      <c r="K16">
        <v>1100</v>
      </c>
      <c r="L16" s="39">
        <v>12494</v>
      </c>
      <c r="M16" s="14">
        <v>50</v>
      </c>
      <c r="N16" s="39">
        <v>7496</v>
      </c>
      <c r="O16" s="14">
        <v>50</v>
      </c>
      <c r="P16" s="9"/>
    </row>
    <row r="17" spans="3:16" ht="17.399999999999999" x14ac:dyDescent="0.3">
      <c r="C17" s="5">
        <f t="shared" si="0"/>
        <v>300</v>
      </c>
      <c r="D17" s="5">
        <f t="shared" si="1"/>
        <v>300</v>
      </c>
      <c r="E17" s="5">
        <f t="shared" si="4"/>
        <v>0</v>
      </c>
      <c r="F17" t="b">
        <f t="shared" si="2"/>
        <v>0</v>
      </c>
      <c r="G17" t="b">
        <f t="shared" si="3"/>
        <v>0</v>
      </c>
      <c r="H17" s="5">
        <f t="shared" si="6"/>
        <v>0</v>
      </c>
      <c r="I17" s="5">
        <f t="shared" si="5"/>
        <v>0</v>
      </c>
      <c r="J17" s="5">
        <f t="shared" si="7"/>
        <v>0</v>
      </c>
      <c r="K17">
        <v>1200</v>
      </c>
      <c r="L17" s="39">
        <v>13447</v>
      </c>
      <c r="M17" s="14">
        <v>50</v>
      </c>
      <c r="N17" s="39">
        <v>8068</v>
      </c>
      <c r="O17" s="14">
        <v>50</v>
      </c>
      <c r="P17" s="9"/>
    </row>
    <row r="18" spans="3:16" ht="17.399999999999999" x14ac:dyDescent="0.3">
      <c r="C18" s="5">
        <f t="shared" si="0"/>
        <v>300</v>
      </c>
      <c r="D18" s="5">
        <f t="shared" si="1"/>
        <v>300</v>
      </c>
      <c r="E18" s="5">
        <f t="shared" si="4"/>
        <v>0</v>
      </c>
      <c r="F18" t="b">
        <f t="shared" si="2"/>
        <v>0</v>
      </c>
      <c r="G18" t="b">
        <f t="shared" si="3"/>
        <v>0</v>
      </c>
      <c r="H18" s="5">
        <f t="shared" si="6"/>
        <v>0</v>
      </c>
      <c r="I18" s="5">
        <f t="shared" si="5"/>
        <v>0</v>
      </c>
      <c r="J18" s="5">
        <f t="shared" si="7"/>
        <v>0</v>
      </c>
      <c r="K18">
        <v>1300</v>
      </c>
      <c r="L18" s="39">
        <v>14369</v>
      </c>
      <c r="M18" s="14">
        <v>50</v>
      </c>
      <c r="N18" s="39">
        <v>8622</v>
      </c>
      <c r="O18" s="14">
        <v>50</v>
      </c>
      <c r="P18" s="9"/>
    </row>
    <row r="19" spans="3:16" ht="17.399999999999999" x14ac:dyDescent="0.3">
      <c r="C19" s="5">
        <f t="shared" si="0"/>
        <v>300</v>
      </c>
      <c r="D19" s="5">
        <f t="shared" si="1"/>
        <v>300</v>
      </c>
      <c r="E19" s="5">
        <f t="shared" si="4"/>
        <v>0</v>
      </c>
      <c r="F19" t="b">
        <f t="shared" si="2"/>
        <v>0</v>
      </c>
      <c r="G19" t="b">
        <f t="shared" si="3"/>
        <v>0</v>
      </c>
      <c r="H19" s="5">
        <f t="shared" si="6"/>
        <v>0</v>
      </c>
      <c r="I19" s="5">
        <f t="shared" si="5"/>
        <v>0</v>
      </c>
      <c r="J19" s="5">
        <f t="shared" si="7"/>
        <v>0</v>
      </c>
      <c r="K19">
        <v>1400</v>
      </c>
      <c r="L19" s="39">
        <v>15261</v>
      </c>
      <c r="M19" s="14">
        <v>50</v>
      </c>
      <c r="N19" s="39">
        <v>9157</v>
      </c>
      <c r="O19" s="14">
        <v>50</v>
      </c>
      <c r="P19" s="9"/>
    </row>
    <row r="20" spans="3:16" ht="17.399999999999999" x14ac:dyDescent="0.3">
      <c r="C20" s="5">
        <f t="shared" si="0"/>
        <v>300</v>
      </c>
      <c r="D20" s="5">
        <f t="shared" si="1"/>
        <v>300</v>
      </c>
      <c r="E20" s="5">
        <f t="shared" si="4"/>
        <v>0</v>
      </c>
      <c r="F20" t="b">
        <f t="shared" si="2"/>
        <v>0</v>
      </c>
      <c r="G20" t="b">
        <f t="shared" si="3"/>
        <v>0</v>
      </c>
      <c r="H20" s="5">
        <f t="shared" si="6"/>
        <v>0</v>
      </c>
      <c r="I20" s="5">
        <f t="shared" si="5"/>
        <v>0</v>
      </c>
      <c r="J20" s="5">
        <f t="shared" si="7"/>
        <v>0</v>
      </c>
      <c r="K20">
        <v>1500</v>
      </c>
      <c r="L20" s="39">
        <v>16123</v>
      </c>
      <c r="M20" s="14">
        <v>50</v>
      </c>
      <c r="N20" s="39">
        <v>9674</v>
      </c>
      <c r="O20" s="14">
        <v>50</v>
      </c>
      <c r="P20" s="9"/>
    </row>
    <row r="21" spans="3:16" ht="17.399999999999999" x14ac:dyDescent="0.3">
      <c r="C21" s="5">
        <f t="shared" si="0"/>
        <v>300</v>
      </c>
      <c r="D21" s="5">
        <f t="shared" si="1"/>
        <v>300</v>
      </c>
      <c r="E21" s="5">
        <f t="shared" si="4"/>
        <v>0</v>
      </c>
      <c r="F21" t="b">
        <f t="shared" si="2"/>
        <v>0</v>
      </c>
      <c r="G21" t="b">
        <f t="shared" si="3"/>
        <v>0</v>
      </c>
      <c r="H21" s="5">
        <f t="shared" si="6"/>
        <v>0</v>
      </c>
      <c r="I21" s="5">
        <f t="shared" si="5"/>
        <v>0</v>
      </c>
      <c r="J21" s="5">
        <f t="shared" si="7"/>
        <v>0</v>
      </c>
      <c r="K21">
        <v>1600</v>
      </c>
      <c r="L21" s="39">
        <v>16954</v>
      </c>
      <c r="M21" s="14">
        <v>50</v>
      </c>
      <c r="N21" s="39">
        <v>10172</v>
      </c>
      <c r="O21" s="14">
        <v>50</v>
      </c>
      <c r="P21" s="9"/>
    </row>
    <row r="22" spans="3:16" ht="17.399999999999999" x14ac:dyDescent="0.3">
      <c r="C22" s="5">
        <f t="shared" si="0"/>
        <v>300</v>
      </c>
      <c r="D22" s="5">
        <f t="shared" si="1"/>
        <v>300</v>
      </c>
      <c r="E22" s="5">
        <f t="shared" si="4"/>
        <v>0</v>
      </c>
      <c r="F22" t="b">
        <f t="shared" si="2"/>
        <v>0</v>
      </c>
      <c r="G22" t="b">
        <f t="shared" si="3"/>
        <v>0</v>
      </c>
      <c r="H22" s="5">
        <f t="shared" si="6"/>
        <v>0</v>
      </c>
      <c r="I22" s="5">
        <f t="shared" si="5"/>
        <v>0</v>
      </c>
      <c r="J22" s="5">
        <f t="shared" si="7"/>
        <v>0</v>
      </c>
      <c r="K22">
        <v>1700</v>
      </c>
      <c r="L22" s="39">
        <v>17754</v>
      </c>
      <c r="M22" s="14">
        <v>50</v>
      </c>
      <c r="N22" s="39">
        <v>10652</v>
      </c>
      <c r="O22" s="14">
        <v>50</v>
      </c>
      <c r="P22" s="9"/>
    </row>
    <row r="23" spans="3:16" ht="17.399999999999999" x14ac:dyDescent="0.3">
      <c r="C23" s="5">
        <f t="shared" si="0"/>
        <v>300</v>
      </c>
      <c r="D23" s="5">
        <f t="shared" si="1"/>
        <v>300</v>
      </c>
      <c r="E23" s="5">
        <f t="shared" si="4"/>
        <v>0</v>
      </c>
      <c r="F23" t="b">
        <f t="shared" si="2"/>
        <v>0</v>
      </c>
      <c r="G23" t="b">
        <f t="shared" si="3"/>
        <v>0</v>
      </c>
      <c r="H23" s="5">
        <f t="shared" si="6"/>
        <v>0</v>
      </c>
      <c r="I23" s="5">
        <f t="shared" si="5"/>
        <v>0</v>
      </c>
      <c r="J23" s="5">
        <f t="shared" si="7"/>
        <v>0</v>
      </c>
      <c r="K23">
        <v>1800</v>
      </c>
      <c r="L23" s="39">
        <v>18524</v>
      </c>
      <c r="M23" s="14">
        <v>50</v>
      </c>
      <c r="N23" s="39">
        <v>11114</v>
      </c>
      <c r="O23" s="14">
        <v>50</v>
      </c>
      <c r="P23" s="9"/>
    </row>
    <row r="24" spans="3:16" ht="17.399999999999999" x14ac:dyDescent="0.3">
      <c r="C24" s="5">
        <f t="shared" si="0"/>
        <v>300</v>
      </c>
      <c r="D24" s="5">
        <f t="shared" si="1"/>
        <v>300</v>
      </c>
      <c r="E24" s="5">
        <f t="shared" si="4"/>
        <v>0</v>
      </c>
      <c r="F24" t="b">
        <f t="shared" si="2"/>
        <v>0</v>
      </c>
      <c r="G24" t="b">
        <f t="shared" si="3"/>
        <v>0</v>
      </c>
      <c r="H24" s="5">
        <f t="shared" si="6"/>
        <v>0</v>
      </c>
      <c r="I24" s="5">
        <f t="shared" si="5"/>
        <v>0</v>
      </c>
      <c r="J24" s="5">
        <f t="shared" si="7"/>
        <v>0</v>
      </c>
      <c r="K24">
        <v>1900</v>
      </c>
      <c r="L24" s="39">
        <v>19263</v>
      </c>
      <c r="M24" s="14">
        <v>50</v>
      </c>
      <c r="N24" s="39">
        <v>11558</v>
      </c>
      <c r="O24" s="14">
        <v>50</v>
      </c>
      <c r="P24" s="9"/>
    </row>
    <row r="25" spans="3:16" ht="17.399999999999999" x14ac:dyDescent="0.3">
      <c r="C25" s="5">
        <f t="shared" si="0"/>
        <v>300</v>
      </c>
      <c r="D25" s="5">
        <f t="shared" si="1"/>
        <v>300</v>
      </c>
      <c r="E25" s="5">
        <f t="shared" si="4"/>
        <v>0</v>
      </c>
      <c r="F25" t="b">
        <f t="shared" si="2"/>
        <v>0</v>
      </c>
      <c r="G25" t="b">
        <f t="shared" si="3"/>
        <v>0</v>
      </c>
      <c r="H25" s="5">
        <f t="shared" si="6"/>
        <v>0</v>
      </c>
      <c r="I25" s="5">
        <f t="shared" si="5"/>
        <v>0</v>
      </c>
      <c r="J25" s="5">
        <f t="shared" si="7"/>
        <v>0</v>
      </c>
      <c r="K25">
        <v>2000</v>
      </c>
      <c r="L25" s="39">
        <v>19972</v>
      </c>
      <c r="M25" s="14">
        <v>50</v>
      </c>
      <c r="N25" s="39">
        <v>11983</v>
      </c>
      <c r="O25" s="14">
        <v>50</v>
      </c>
      <c r="P25" s="9"/>
    </row>
    <row r="26" spans="3:16" ht="17.399999999999999" x14ac:dyDescent="0.3">
      <c r="C26" s="5">
        <f t="shared" si="0"/>
        <v>300</v>
      </c>
      <c r="D26" s="5">
        <f t="shared" si="1"/>
        <v>300</v>
      </c>
      <c r="E26" s="5">
        <f t="shared" si="4"/>
        <v>0</v>
      </c>
      <c r="F26" t="b">
        <f t="shared" si="2"/>
        <v>0</v>
      </c>
      <c r="G26" t="b">
        <f t="shared" si="3"/>
        <v>0</v>
      </c>
      <c r="H26" s="5">
        <f t="shared" si="6"/>
        <v>0</v>
      </c>
      <c r="I26" s="5">
        <f t="shared" si="5"/>
        <v>0</v>
      </c>
      <c r="J26" s="5">
        <f t="shared" si="7"/>
        <v>0</v>
      </c>
      <c r="K26">
        <v>2200</v>
      </c>
      <c r="L26" s="39">
        <v>21383</v>
      </c>
      <c r="M26" s="14">
        <v>50</v>
      </c>
      <c r="N26" s="39">
        <v>12830</v>
      </c>
      <c r="O26" s="14">
        <v>50</v>
      </c>
      <c r="P26" s="9"/>
    </row>
    <row r="27" spans="3:16" ht="17.399999999999999" x14ac:dyDescent="0.3">
      <c r="C27" s="5">
        <f t="shared" si="0"/>
        <v>300</v>
      </c>
      <c r="D27" s="5">
        <f t="shared" si="1"/>
        <v>300</v>
      </c>
      <c r="E27" s="5">
        <f t="shared" si="4"/>
        <v>0</v>
      </c>
      <c r="F27" t="b">
        <f t="shared" si="2"/>
        <v>0</v>
      </c>
      <c r="G27" t="b">
        <f t="shared" si="3"/>
        <v>0</v>
      </c>
      <c r="H27" s="5">
        <f t="shared" si="6"/>
        <v>0</v>
      </c>
      <c r="I27" s="5">
        <f t="shared" si="5"/>
        <v>0</v>
      </c>
      <c r="J27" s="5">
        <f t="shared" si="7"/>
        <v>0</v>
      </c>
      <c r="K27">
        <v>2400</v>
      </c>
      <c r="L27" s="39">
        <v>22503</v>
      </c>
      <c r="M27" s="14">
        <v>50</v>
      </c>
      <c r="N27" s="39">
        <v>13502</v>
      </c>
      <c r="O27" s="14">
        <v>50</v>
      </c>
      <c r="P27" s="9"/>
    </row>
    <row r="28" spans="3:16" ht="17.399999999999999" x14ac:dyDescent="0.3">
      <c r="C28" s="5">
        <f t="shared" si="0"/>
        <v>300</v>
      </c>
      <c r="D28" s="5">
        <f t="shared" si="1"/>
        <v>300</v>
      </c>
      <c r="E28" s="5">
        <f t="shared" si="4"/>
        <v>0</v>
      </c>
      <c r="F28" t="b">
        <f t="shared" si="2"/>
        <v>0</v>
      </c>
      <c r="G28" t="b">
        <f t="shared" si="3"/>
        <v>0</v>
      </c>
      <c r="H28" s="5">
        <f t="shared" si="6"/>
        <v>0</v>
      </c>
      <c r="I28" s="5">
        <f t="shared" si="5"/>
        <v>0</v>
      </c>
      <c r="J28" s="5">
        <f t="shared" si="7"/>
        <v>0</v>
      </c>
      <c r="K28">
        <v>2600</v>
      </c>
      <c r="L28" s="39">
        <v>23784</v>
      </c>
      <c r="M28" s="14">
        <v>50</v>
      </c>
      <c r="N28" s="39">
        <v>14270</v>
      </c>
      <c r="O28" s="14">
        <v>50</v>
      </c>
      <c r="P28" s="9"/>
    </row>
    <row r="29" spans="3:16" ht="17.399999999999999" x14ac:dyDescent="0.3">
      <c r="C29" s="5">
        <f t="shared" si="0"/>
        <v>300</v>
      </c>
      <c r="D29" s="5">
        <f t="shared" si="1"/>
        <v>300</v>
      </c>
      <c r="E29" s="5">
        <f t="shared" si="4"/>
        <v>0</v>
      </c>
      <c r="F29" t="b">
        <f t="shared" si="2"/>
        <v>0</v>
      </c>
      <c r="G29" t="b">
        <f t="shared" si="3"/>
        <v>0</v>
      </c>
      <c r="H29" s="5">
        <f t="shared" si="6"/>
        <v>0</v>
      </c>
      <c r="I29" s="5">
        <f t="shared" si="5"/>
        <v>0</v>
      </c>
      <c r="J29" s="5">
        <f t="shared" si="7"/>
        <v>0</v>
      </c>
      <c r="K29">
        <v>2800</v>
      </c>
      <c r="L29" s="39">
        <v>25293</v>
      </c>
      <c r="M29" s="14">
        <v>50</v>
      </c>
      <c r="N29" s="39">
        <v>15176</v>
      </c>
      <c r="O29" s="14">
        <v>50</v>
      </c>
      <c r="P29" s="9"/>
    </row>
    <row r="30" spans="3:16" ht="17.399999999999999" x14ac:dyDescent="0.3">
      <c r="C30" s="5">
        <f t="shared" si="0"/>
        <v>300</v>
      </c>
      <c r="D30" s="5">
        <f t="shared" si="1"/>
        <v>300</v>
      </c>
      <c r="E30" s="5">
        <f t="shared" si="4"/>
        <v>0</v>
      </c>
      <c r="F30" t="b">
        <f t="shared" si="2"/>
        <v>0</v>
      </c>
      <c r="G30" t="b">
        <f t="shared" si="3"/>
        <v>0</v>
      </c>
      <c r="H30" s="5">
        <f t="shared" si="6"/>
        <v>0</v>
      </c>
      <c r="I30" s="5">
        <f t="shared" si="5"/>
        <v>0</v>
      </c>
      <c r="J30" s="5">
        <f t="shared" si="7"/>
        <v>0</v>
      </c>
      <c r="K30">
        <v>3000</v>
      </c>
      <c r="L30" s="39">
        <v>26642</v>
      </c>
      <c r="M30" s="14">
        <v>50</v>
      </c>
      <c r="N30" s="39">
        <v>15985</v>
      </c>
      <c r="O30" s="14">
        <v>50</v>
      </c>
      <c r="P30" s="9"/>
    </row>
    <row r="31" spans="3:16" ht="17.399999999999999" x14ac:dyDescent="0.3">
      <c r="C31" s="5">
        <f t="shared" si="0"/>
        <v>300</v>
      </c>
      <c r="D31" s="5">
        <f t="shared" si="1"/>
        <v>300</v>
      </c>
      <c r="E31" s="5">
        <f t="shared" si="4"/>
        <v>0</v>
      </c>
      <c r="F31" t="b">
        <f t="shared" si="2"/>
        <v>0</v>
      </c>
      <c r="G31" t="b">
        <f t="shared" si="3"/>
        <v>0</v>
      </c>
      <c r="H31" s="5">
        <f t="shared" si="6"/>
        <v>0</v>
      </c>
      <c r="I31" s="5">
        <f t="shared" si="5"/>
        <v>0</v>
      </c>
      <c r="J31" s="5">
        <f t="shared" si="7"/>
        <v>0</v>
      </c>
      <c r="K31">
        <v>3200</v>
      </c>
      <c r="L31" s="39">
        <v>28053</v>
      </c>
      <c r="M31" s="14">
        <v>50</v>
      </c>
      <c r="N31" s="39">
        <v>16832</v>
      </c>
      <c r="O31" s="14">
        <v>50</v>
      </c>
      <c r="P31" s="9"/>
    </row>
    <row r="32" spans="3:16" ht="17.399999999999999" x14ac:dyDescent="0.3">
      <c r="C32" s="5">
        <f t="shared" si="0"/>
        <v>300</v>
      </c>
      <c r="D32" s="5">
        <f t="shared" si="1"/>
        <v>300</v>
      </c>
      <c r="E32" s="5">
        <f t="shared" si="4"/>
        <v>0</v>
      </c>
      <c r="F32" t="b">
        <f t="shared" si="2"/>
        <v>0</v>
      </c>
      <c r="G32" t="b">
        <f t="shared" si="3"/>
        <v>0</v>
      </c>
      <c r="H32" s="5">
        <f t="shared" si="6"/>
        <v>0</v>
      </c>
      <c r="I32" s="5">
        <f t="shared" si="5"/>
        <v>0</v>
      </c>
      <c r="J32" s="5">
        <f t="shared" si="7"/>
        <v>0</v>
      </c>
      <c r="K32">
        <v>3400</v>
      </c>
      <c r="L32" s="39">
        <v>29288</v>
      </c>
      <c r="M32" s="14">
        <v>50</v>
      </c>
      <c r="N32" s="39">
        <v>17573</v>
      </c>
      <c r="O32" s="14">
        <v>50</v>
      </c>
      <c r="P32" s="9"/>
    </row>
    <row r="33" spans="3:16" ht="17.399999999999999" x14ac:dyDescent="0.3">
      <c r="C33" s="5">
        <f t="shared" si="0"/>
        <v>300</v>
      </c>
      <c r="D33" s="5">
        <f t="shared" si="1"/>
        <v>300</v>
      </c>
      <c r="E33" s="5">
        <f t="shared" si="4"/>
        <v>0</v>
      </c>
      <c r="F33" t="b">
        <f t="shared" si="2"/>
        <v>0</v>
      </c>
      <c r="G33" t="b">
        <f t="shared" si="3"/>
        <v>0</v>
      </c>
      <c r="H33" s="5">
        <f t="shared" si="6"/>
        <v>0</v>
      </c>
      <c r="I33" s="5">
        <f t="shared" si="5"/>
        <v>0</v>
      </c>
      <c r="J33" s="5">
        <f t="shared" si="7"/>
        <v>0</v>
      </c>
      <c r="K33">
        <v>3600</v>
      </c>
      <c r="L33" s="39">
        <v>30599</v>
      </c>
      <c r="M33" s="14">
        <v>50</v>
      </c>
      <c r="N33" s="39">
        <v>18359</v>
      </c>
      <c r="O33" s="14">
        <v>50</v>
      </c>
      <c r="P33" s="9"/>
    </row>
    <row r="34" spans="3:16" ht="17.399999999999999" x14ac:dyDescent="0.3">
      <c r="C34" s="5">
        <f t="shared" si="0"/>
        <v>300</v>
      </c>
      <c r="D34" s="5">
        <f t="shared" si="1"/>
        <v>300</v>
      </c>
      <c r="E34" s="5">
        <f t="shared" si="4"/>
        <v>0</v>
      </c>
      <c r="F34" t="b">
        <f t="shared" si="2"/>
        <v>0</v>
      </c>
      <c r="G34" t="b">
        <f t="shared" si="3"/>
        <v>0</v>
      </c>
      <c r="H34" s="5">
        <f t="shared" si="6"/>
        <v>0</v>
      </c>
      <c r="I34" s="5">
        <f t="shared" si="5"/>
        <v>0</v>
      </c>
      <c r="J34" s="5">
        <f t="shared" si="7"/>
        <v>0</v>
      </c>
      <c r="K34">
        <v>3800</v>
      </c>
      <c r="L34" s="39">
        <v>31864</v>
      </c>
      <c r="M34" s="14">
        <v>50</v>
      </c>
      <c r="N34" s="39">
        <v>19118</v>
      </c>
      <c r="O34" s="14">
        <v>50</v>
      </c>
      <c r="P34" s="9"/>
    </row>
    <row r="35" spans="3:16" ht="17.399999999999999" x14ac:dyDescent="0.3">
      <c r="C35" s="5">
        <f t="shared" si="0"/>
        <v>300</v>
      </c>
      <c r="D35" s="5">
        <f t="shared" si="1"/>
        <v>300</v>
      </c>
      <c r="E35" s="5">
        <f t="shared" si="4"/>
        <v>0</v>
      </c>
      <c r="F35" t="b">
        <f t="shared" si="2"/>
        <v>0</v>
      </c>
      <c r="G35" t="b">
        <f t="shared" si="3"/>
        <v>0</v>
      </c>
      <c r="H35" s="5">
        <f t="shared" si="6"/>
        <v>0</v>
      </c>
      <c r="I35" s="5">
        <f t="shared" si="5"/>
        <v>0</v>
      </c>
      <c r="J35" s="5">
        <f t="shared" si="7"/>
        <v>0</v>
      </c>
      <c r="K35">
        <v>4000</v>
      </c>
      <c r="L35" s="39">
        <v>32931</v>
      </c>
      <c r="M35" s="14">
        <v>50</v>
      </c>
      <c r="N35" s="39">
        <v>19759</v>
      </c>
      <c r="O35" s="14">
        <v>50</v>
      </c>
      <c r="P35" s="9"/>
    </row>
    <row r="36" spans="3:16" ht="17.399999999999999" x14ac:dyDescent="0.3">
      <c r="C36" s="5">
        <f t="shared" ref="C36:C57" si="8">C35</f>
        <v>300</v>
      </c>
      <c r="D36" s="5">
        <f t="shared" ref="D36:D57" si="9">D35</f>
        <v>300</v>
      </c>
      <c r="E36" s="5">
        <f t="shared" si="4"/>
        <v>0</v>
      </c>
      <c r="F36" t="b">
        <f t="shared" si="2"/>
        <v>0</v>
      </c>
      <c r="G36" t="b">
        <f t="shared" si="3"/>
        <v>0</v>
      </c>
      <c r="H36" s="5">
        <f t="shared" si="6"/>
        <v>0</v>
      </c>
      <c r="I36" s="5">
        <f t="shared" si="5"/>
        <v>0</v>
      </c>
      <c r="J36" s="5">
        <f t="shared" si="7"/>
        <v>0</v>
      </c>
      <c r="K36">
        <v>4200</v>
      </c>
      <c r="L36" s="39">
        <v>34098</v>
      </c>
      <c r="M36" s="14">
        <v>50</v>
      </c>
      <c r="N36" s="39">
        <v>20459</v>
      </c>
      <c r="O36" s="14">
        <v>50</v>
      </c>
      <c r="P36" s="9"/>
    </row>
    <row r="37" spans="3:16" ht="17.399999999999999" x14ac:dyDescent="0.3">
      <c r="C37" s="5">
        <f t="shared" si="8"/>
        <v>300</v>
      </c>
      <c r="D37" s="5">
        <f t="shared" si="9"/>
        <v>300</v>
      </c>
      <c r="E37" s="5">
        <f t="shared" si="4"/>
        <v>0</v>
      </c>
      <c r="F37" t="b">
        <f t="shared" ref="F37:F63" si="10">AND(C37&gt;K36,C37&lt;K37)</f>
        <v>0</v>
      </c>
      <c r="G37" t="b">
        <f t="shared" ref="G37:G63" si="11">AND(D37&gt;K36,D37&lt;K37)</f>
        <v>0</v>
      </c>
      <c r="H37" s="5">
        <f t="shared" si="6"/>
        <v>0</v>
      </c>
      <c r="I37" s="5">
        <f t="shared" si="5"/>
        <v>0</v>
      </c>
      <c r="J37" s="5">
        <f t="shared" si="7"/>
        <v>0</v>
      </c>
      <c r="K37">
        <v>4400</v>
      </c>
      <c r="L37" s="39">
        <v>35386</v>
      </c>
      <c r="M37" s="14">
        <v>50</v>
      </c>
      <c r="N37" s="39">
        <v>21232</v>
      </c>
      <c r="O37" s="14">
        <v>50</v>
      </c>
      <c r="P37" s="9"/>
    </row>
    <row r="38" spans="3:16" ht="17.399999999999999" x14ac:dyDescent="0.3">
      <c r="C38" s="5">
        <f t="shared" si="8"/>
        <v>300</v>
      </c>
      <c r="D38" s="5">
        <f t="shared" si="9"/>
        <v>300</v>
      </c>
      <c r="E38" s="5">
        <f t="shared" ref="E38:E63" si="12">IF(C38=K38,L38,0)</f>
        <v>0</v>
      </c>
      <c r="F38" t="b">
        <f t="shared" si="10"/>
        <v>0</v>
      </c>
      <c r="G38" t="b">
        <f t="shared" si="11"/>
        <v>0</v>
      </c>
      <c r="H38" s="5">
        <f t="shared" si="6"/>
        <v>0</v>
      </c>
      <c r="I38" s="5">
        <f t="shared" ref="I38:I63" si="13">IF(D38=K38,N38,0)</f>
        <v>0</v>
      </c>
      <c r="J38" s="5">
        <f t="shared" si="7"/>
        <v>0</v>
      </c>
      <c r="K38">
        <v>4600</v>
      </c>
      <c r="L38" s="39">
        <v>36293</v>
      </c>
      <c r="M38" s="14">
        <v>50</v>
      </c>
      <c r="N38" s="39">
        <v>21776</v>
      </c>
      <c r="O38" s="14">
        <v>50</v>
      </c>
      <c r="P38" s="9"/>
    </row>
    <row r="39" spans="3:16" ht="17.399999999999999" x14ac:dyDescent="0.3">
      <c r="C39" s="5">
        <f t="shared" si="8"/>
        <v>300</v>
      </c>
      <c r="D39" s="5">
        <f t="shared" si="9"/>
        <v>300</v>
      </c>
      <c r="E39" s="5">
        <f t="shared" si="12"/>
        <v>0</v>
      </c>
      <c r="F39" t="b">
        <f t="shared" si="10"/>
        <v>0</v>
      </c>
      <c r="G39" t="b">
        <f t="shared" si="11"/>
        <v>0</v>
      </c>
      <c r="H39" s="5">
        <f t="shared" ref="H39:H63" si="14">IF(F39=TRUE,(((L39-L38)/(K39-K38))*(C39-K38))+L38,0)</f>
        <v>0</v>
      </c>
      <c r="I39" s="5">
        <f t="shared" si="13"/>
        <v>0</v>
      </c>
      <c r="J39" s="5">
        <f t="shared" ref="J39:J63" si="15">IF(G39=TRUE,(((N39-N38)/(K39-K38))*(D39-K38))+N38,0)</f>
        <v>0</v>
      </c>
      <c r="K39">
        <v>4800</v>
      </c>
      <c r="L39" s="39">
        <v>37322</v>
      </c>
      <c r="M39" s="14">
        <v>50</v>
      </c>
      <c r="N39" s="39">
        <v>22393</v>
      </c>
      <c r="O39" s="14">
        <v>50</v>
      </c>
      <c r="P39" s="9"/>
    </row>
    <row r="40" spans="3:16" ht="17.399999999999999" x14ac:dyDescent="0.3">
      <c r="C40" s="5">
        <f t="shared" si="8"/>
        <v>300</v>
      </c>
      <c r="D40" s="5">
        <f t="shared" si="9"/>
        <v>300</v>
      </c>
      <c r="E40" s="5">
        <f t="shared" si="12"/>
        <v>0</v>
      </c>
      <c r="F40" t="b">
        <f t="shared" si="10"/>
        <v>0</v>
      </c>
      <c r="G40" t="b">
        <f t="shared" si="11"/>
        <v>0</v>
      </c>
      <c r="H40" s="5">
        <f t="shared" si="14"/>
        <v>0</v>
      </c>
      <c r="I40" s="5">
        <f t="shared" si="13"/>
        <v>0</v>
      </c>
      <c r="J40" s="5">
        <f t="shared" si="15"/>
        <v>0</v>
      </c>
      <c r="K40">
        <v>5000</v>
      </c>
      <c r="L40" s="39">
        <v>38115</v>
      </c>
      <c r="M40" s="14">
        <v>50</v>
      </c>
      <c r="N40" s="39">
        <v>22869</v>
      </c>
      <c r="O40" s="14">
        <v>50</v>
      </c>
      <c r="P40" s="9"/>
    </row>
    <row r="41" spans="3:16" ht="17.399999999999999" x14ac:dyDescent="0.3">
      <c r="C41" s="5">
        <f t="shared" si="8"/>
        <v>300</v>
      </c>
      <c r="D41" s="5">
        <f t="shared" si="9"/>
        <v>300</v>
      </c>
      <c r="E41" s="5">
        <f t="shared" si="12"/>
        <v>0</v>
      </c>
      <c r="F41" t="b">
        <f t="shared" si="10"/>
        <v>0</v>
      </c>
      <c r="G41" t="b">
        <f t="shared" si="11"/>
        <v>0</v>
      </c>
      <c r="H41" s="5">
        <f t="shared" si="14"/>
        <v>0</v>
      </c>
      <c r="I41" s="5">
        <f t="shared" si="13"/>
        <v>0</v>
      </c>
      <c r="J41" s="5">
        <f t="shared" si="15"/>
        <v>0</v>
      </c>
      <c r="K41">
        <v>6000</v>
      </c>
      <c r="L41" s="39">
        <v>43908</v>
      </c>
      <c r="M41" s="14">
        <v>50</v>
      </c>
      <c r="N41" s="39">
        <v>26345</v>
      </c>
      <c r="O41" s="14">
        <v>50</v>
      </c>
      <c r="P41" s="9"/>
    </row>
    <row r="42" spans="3:16" ht="17.399999999999999" x14ac:dyDescent="0.3">
      <c r="C42" s="5">
        <f t="shared" si="8"/>
        <v>300</v>
      </c>
      <c r="D42" s="5">
        <f t="shared" si="9"/>
        <v>300</v>
      </c>
      <c r="E42" s="5">
        <f t="shared" si="12"/>
        <v>0</v>
      </c>
      <c r="F42" t="b">
        <f t="shared" si="10"/>
        <v>0</v>
      </c>
      <c r="G42" t="b">
        <f t="shared" si="11"/>
        <v>0</v>
      </c>
      <c r="H42" s="5">
        <f t="shared" si="14"/>
        <v>0</v>
      </c>
      <c r="I42" s="5">
        <f t="shared" si="13"/>
        <v>0</v>
      </c>
      <c r="J42" s="5">
        <f t="shared" si="15"/>
        <v>0</v>
      </c>
      <c r="K42">
        <v>7000</v>
      </c>
      <c r="L42" s="39">
        <v>49092</v>
      </c>
      <c r="M42" s="14">
        <v>50</v>
      </c>
      <c r="N42" s="39">
        <v>29455</v>
      </c>
      <c r="O42" s="14">
        <v>50</v>
      </c>
      <c r="P42" s="9"/>
    </row>
    <row r="43" spans="3:16" ht="17.399999999999999" x14ac:dyDescent="0.3">
      <c r="C43" s="5">
        <f t="shared" si="8"/>
        <v>300</v>
      </c>
      <c r="D43" s="5">
        <f t="shared" si="9"/>
        <v>300</v>
      </c>
      <c r="E43" s="5">
        <f t="shared" si="12"/>
        <v>0</v>
      </c>
      <c r="F43" t="b">
        <f t="shared" si="10"/>
        <v>0</v>
      </c>
      <c r="G43" t="b">
        <f t="shared" si="11"/>
        <v>0</v>
      </c>
      <c r="H43" s="5">
        <f t="shared" si="14"/>
        <v>0</v>
      </c>
      <c r="I43" s="5">
        <f t="shared" si="13"/>
        <v>0</v>
      </c>
      <c r="J43" s="5">
        <f t="shared" si="15"/>
        <v>0</v>
      </c>
      <c r="K43">
        <v>8000</v>
      </c>
      <c r="L43" s="39">
        <v>53971</v>
      </c>
      <c r="M43" s="14">
        <v>50</v>
      </c>
      <c r="N43" s="39">
        <v>32383</v>
      </c>
      <c r="O43" s="14">
        <v>50</v>
      </c>
      <c r="P43" s="9"/>
    </row>
    <row r="44" spans="3:16" ht="17.399999999999999" x14ac:dyDescent="0.3">
      <c r="C44" s="5">
        <f t="shared" si="8"/>
        <v>300</v>
      </c>
      <c r="D44" s="5">
        <f t="shared" si="9"/>
        <v>300</v>
      </c>
      <c r="E44" s="5">
        <f t="shared" si="12"/>
        <v>0</v>
      </c>
      <c r="F44" t="b">
        <f t="shared" si="10"/>
        <v>0</v>
      </c>
      <c r="G44" t="b">
        <f t="shared" si="11"/>
        <v>0</v>
      </c>
      <c r="H44" s="5">
        <f t="shared" si="14"/>
        <v>0</v>
      </c>
      <c r="I44" s="5">
        <f t="shared" si="13"/>
        <v>0</v>
      </c>
      <c r="J44" s="5">
        <f t="shared" si="15"/>
        <v>0</v>
      </c>
      <c r="K44">
        <v>9000</v>
      </c>
      <c r="L44" s="39">
        <v>59345</v>
      </c>
      <c r="M44" s="14">
        <v>50</v>
      </c>
      <c r="N44" s="39">
        <v>35607</v>
      </c>
      <c r="O44" s="14">
        <v>50</v>
      </c>
      <c r="P44" s="9"/>
    </row>
    <row r="45" spans="3:16" ht="17.399999999999999" x14ac:dyDescent="0.3">
      <c r="C45" s="5">
        <f t="shared" si="8"/>
        <v>300</v>
      </c>
      <c r="D45" s="5">
        <f t="shared" si="9"/>
        <v>300</v>
      </c>
      <c r="E45" s="5">
        <f t="shared" si="12"/>
        <v>0</v>
      </c>
      <c r="F45" t="b">
        <f t="shared" si="10"/>
        <v>0</v>
      </c>
      <c r="G45" t="b">
        <f t="shared" si="11"/>
        <v>0</v>
      </c>
      <c r="H45" s="5">
        <f t="shared" si="14"/>
        <v>0</v>
      </c>
      <c r="I45" s="5">
        <f t="shared" si="13"/>
        <v>0</v>
      </c>
      <c r="J45" s="5">
        <f t="shared" si="15"/>
        <v>0</v>
      </c>
      <c r="K45">
        <v>10000</v>
      </c>
      <c r="L45" s="39">
        <v>64414</v>
      </c>
      <c r="M45" s="14">
        <v>50</v>
      </c>
      <c r="N45" s="39">
        <v>38649</v>
      </c>
      <c r="O45" s="14">
        <v>50</v>
      </c>
      <c r="P45" s="9"/>
    </row>
    <row r="46" spans="3:16" ht="17.399999999999999" x14ac:dyDescent="0.3">
      <c r="C46" s="5">
        <f t="shared" si="8"/>
        <v>300</v>
      </c>
      <c r="D46" s="5">
        <f t="shared" si="9"/>
        <v>300</v>
      </c>
      <c r="E46" s="5">
        <f t="shared" si="12"/>
        <v>0</v>
      </c>
      <c r="F46" t="b">
        <f t="shared" si="10"/>
        <v>0</v>
      </c>
      <c r="G46" t="b">
        <f t="shared" si="11"/>
        <v>0</v>
      </c>
      <c r="H46" s="5">
        <f t="shared" si="14"/>
        <v>0</v>
      </c>
      <c r="I46" s="5">
        <f t="shared" si="13"/>
        <v>0</v>
      </c>
      <c r="J46" s="5">
        <f t="shared" si="15"/>
        <v>0</v>
      </c>
      <c r="K46">
        <v>12500</v>
      </c>
      <c r="L46" s="39">
        <v>74801</v>
      </c>
      <c r="M46" s="14">
        <v>50</v>
      </c>
      <c r="N46" s="39">
        <v>44880</v>
      </c>
      <c r="O46" s="14">
        <v>50</v>
      </c>
      <c r="P46" s="9"/>
    </row>
    <row r="47" spans="3:16" ht="17.399999999999999" x14ac:dyDescent="0.3">
      <c r="C47" s="5">
        <f t="shared" si="8"/>
        <v>300</v>
      </c>
      <c r="D47" s="5">
        <f t="shared" si="9"/>
        <v>300</v>
      </c>
      <c r="E47" s="5">
        <f t="shared" si="12"/>
        <v>0</v>
      </c>
      <c r="F47" t="b">
        <f t="shared" si="10"/>
        <v>0</v>
      </c>
      <c r="G47" t="b">
        <f t="shared" si="11"/>
        <v>0</v>
      </c>
      <c r="H47" s="5">
        <f t="shared" si="14"/>
        <v>0</v>
      </c>
      <c r="I47" s="5">
        <f t="shared" si="13"/>
        <v>0</v>
      </c>
      <c r="J47" s="5">
        <f t="shared" si="15"/>
        <v>0</v>
      </c>
      <c r="K47">
        <v>15000</v>
      </c>
      <c r="L47" s="39">
        <v>85187</v>
      </c>
      <c r="M47" s="14">
        <v>50</v>
      </c>
      <c r="N47" s="39">
        <v>51112</v>
      </c>
      <c r="O47" s="14">
        <v>50</v>
      </c>
      <c r="P47" s="9"/>
    </row>
    <row r="48" spans="3:16" ht="17.399999999999999" x14ac:dyDescent="0.3">
      <c r="C48" s="5">
        <f t="shared" si="8"/>
        <v>300</v>
      </c>
      <c r="D48" s="5">
        <f t="shared" si="9"/>
        <v>300</v>
      </c>
      <c r="E48" s="5">
        <f t="shared" si="12"/>
        <v>0</v>
      </c>
      <c r="F48" t="b">
        <f t="shared" si="10"/>
        <v>0</v>
      </c>
      <c r="G48" t="b">
        <f t="shared" si="11"/>
        <v>0</v>
      </c>
      <c r="H48" s="5">
        <f t="shared" si="14"/>
        <v>0</v>
      </c>
      <c r="I48" s="5">
        <f t="shared" si="13"/>
        <v>0</v>
      </c>
      <c r="J48" s="5">
        <f t="shared" si="15"/>
        <v>0</v>
      </c>
      <c r="K48">
        <v>17500</v>
      </c>
      <c r="L48" s="39">
        <v>94049</v>
      </c>
      <c r="M48" s="14">
        <v>50</v>
      </c>
      <c r="N48" s="39">
        <v>56429</v>
      </c>
      <c r="O48" s="14">
        <v>50</v>
      </c>
      <c r="P48" s="9"/>
    </row>
    <row r="49" spans="3:16" ht="17.399999999999999" x14ac:dyDescent="0.3">
      <c r="C49" s="5">
        <f t="shared" si="8"/>
        <v>300</v>
      </c>
      <c r="D49" s="5">
        <f t="shared" si="9"/>
        <v>300</v>
      </c>
      <c r="E49" s="5">
        <f t="shared" si="12"/>
        <v>0</v>
      </c>
      <c r="F49" t="b">
        <f t="shared" si="10"/>
        <v>0</v>
      </c>
      <c r="G49" t="b">
        <f t="shared" si="11"/>
        <v>0</v>
      </c>
      <c r="H49" s="5">
        <f t="shared" si="14"/>
        <v>0</v>
      </c>
      <c r="I49" s="5">
        <f t="shared" si="13"/>
        <v>0</v>
      </c>
      <c r="J49" s="5">
        <f t="shared" si="15"/>
        <v>0</v>
      </c>
      <c r="K49">
        <v>20000</v>
      </c>
      <c r="L49" s="39">
        <v>102148</v>
      </c>
      <c r="M49" s="14">
        <v>50</v>
      </c>
      <c r="N49" s="39">
        <v>61289</v>
      </c>
      <c r="O49" s="14">
        <v>50</v>
      </c>
      <c r="P49" s="9"/>
    </row>
    <row r="50" spans="3:16" ht="17.399999999999999" x14ac:dyDescent="0.3">
      <c r="C50" s="5">
        <f t="shared" si="8"/>
        <v>300</v>
      </c>
      <c r="D50" s="5">
        <f t="shared" si="9"/>
        <v>300</v>
      </c>
      <c r="E50" s="5">
        <f t="shared" si="12"/>
        <v>0</v>
      </c>
      <c r="F50" t="b">
        <f t="shared" si="10"/>
        <v>0</v>
      </c>
      <c r="G50" t="b">
        <f t="shared" si="11"/>
        <v>0</v>
      </c>
      <c r="H50" s="5">
        <f t="shared" si="14"/>
        <v>0</v>
      </c>
      <c r="I50" s="5">
        <f t="shared" si="13"/>
        <v>0</v>
      </c>
      <c r="J50" s="5">
        <f t="shared" si="15"/>
        <v>0</v>
      </c>
      <c r="K50">
        <v>22500</v>
      </c>
      <c r="L50" s="39">
        <v>109771</v>
      </c>
      <c r="M50" s="14">
        <v>50</v>
      </c>
      <c r="N50" s="39">
        <v>65863</v>
      </c>
      <c r="O50" s="14">
        <v>50</v>
      </c>
      <c r="P50" s="9"/>
    </row>
    <row r="51" spans="3:16" ht="17.399999999999999" x14ac:dyDescent="0.3">
      <c r="C51" s="5">
        <f t="shared" si="8"/>
        <v>300</v>
      </c>
      <c r="D51" s="5">
        <f t="shared" si="9"/>
        <v>300</v>
      </c>
      <c r="E51" s="5">
        <f t="shared" si="12"/>
        <v>0</v>
      </c>
      <c r="F51" t="b">
        <f t="shared" si="10"/>
        <v>0</v>
      </c>
      <c r="G51" t="b">
        <f t="shared" si="11"/>
        <v>0</v>
      </c>
      <c r="H51" s="5">
        <f t="shared" si="14"/>
        <v>0</v>
      </c>
      <c r="I51" s="5">
        <f t="shared" si="13"/>
        <v>0</v>
      </c>
      <c r="J51" s="5">
        <f t="shared" si="15"/>
        <v>0</v>
      </c>
      <c r="K51">
        <v>25000</v>
      </c>
      <c r="L51" s="39">
        <v>116251</v>
      </c>
      <c r="M51" s="14">
        <v>50</v>
      </c>
      <c r="N51" s="39">
        <v>69750</v>
      </c>
      <c r="O51" s="14">
        <v>50</v>
      </c>
      <c r="P51" s="9"/>
    </row>
    <row r="52" spans="3:16" ht="17.399999999999999" x14ac:dyDescent="0.3">
      <c r="C52" s="5">
        <f t="shared" si="8"/>
        <v>300</v>
      </c>
      <c r="D52" s="5">
        <f t="shared" si="9"/>
        <v>300</v>
      </c>
      <c r="E52" s="5">
        <f t="shared" si="12"/>
        <v>0</v>
      </c>
      <c r="F52" t="b">
        <f t="shared" si="10"/>
        <v>0</v>
      </c>
      <c r="G52" t="b">
        <f t="shared" si="11"/>
        <v>0</v>
      </c>
      <c r="H52" s="5">
        <f t="shared" si="14"/>
        <v>0</v>
      </c>
      <c r="I52" s="5">
        <f t="shared" si="13"/>
        <v>0</v>
      </c>
      <c r="J52" s="5">
        <f t="shared" si="15"/>
        <v>0</v>
      </c>
      <c r="K52">
        <v>27500</v>
      </c>
      <c r="L52" s="39">
        <v>121587</v>
      </c>
      <c r="M52" s="14">
        <v>50</v>
      </c>
      <c r="N52" s="39">
        <v>72952</v>
      </c>
      <c r="O52" s="14">
        <v>50</v>
      </c>
      <c r="P52" s="9"/>
    </row>
    <row r="53" spans="3:16" ht="17.399999999999999" x14ac:dyDescent="0.3">
      <c r="C53" s="5">
        <f t="shared" si="8"/>
        <v>300</v>
      </c>
      <c r="D53" s="5">
        <f t="shared" si="9"/>
        <v>300</v>
      </c>
      <c r="E53" s="5">
        <f t="shared" si="12"/>
        <v>0</v>
      </c>
      <c r="F53" t="b">
        <f t="shared" si="10"/>
        <v>0</v>
      </c>
      <c r="G53" t="b">
        <f t="shared" si="11"/>
        <v>0</v>
      </c>
      <c r="H53" s="5">
        <f t="shared" si="14"/>
        <v>0</v>
      </c>
      <c r="I53" s="5">
        <f t="shared" si="13"/>
        <v>0</v>
      </c>
      <c r="J53" s="5">
        <f t="shared" si="15"/>
        <v>0</v>
      </c>
      <c r="K53">
        <v>30000</v>
      </c>
      <c r="L53" s="39">
        <v>125780</v>
      </c>
      <c r="M53" s="14">
        <v>50</v>
      </c>
      <c r="N53" s="39">
        <v>75468</v>
      </c>
      <c r="O53" s="14">
        <v>50</v>
      </c>
      <c r="P53" s="9"/>
    </row>
    <row r="54" spans="3:16" ht="17.399999999999999" x14ac:dyDescent="0.3">
      <c r="C54" s="5">
        <f t="shared" si="8"/>
        <v>300</v>
      </c>
      <c r="D54" s="5">
        <f t="shared" si="9"/>
        <v>300</v>
      </c>
      <c r="E54" s="5">
        <f t="shared" si="12"/>
        <v>0</v>
      </c>
      <c r="F54" t="b">
        <f t="shared" si="10"/>
        <v>0</v>
      </c>
      <c r="G54" t="b">
        <f t="shared" si="11"/>
        <v>0</v>
      </c>
      <c r="H54" s="5">
        <f t="shared" si="14"/>
        <v>0</v>
      </c>
      <c r="I54" s="5">
        <f t="shared" si="13"/>
        <v>0</v>
      </c>
      <c r="J54" s="5">
        <f t="shared" si="15"/>
        <v>0</v>
      </c>
      <c r="K54">
        <v>35000</v>
      </c>
      <c r="L54" s="39">
        <v>134737</v>
      </c>
      <c r="M54" s="14">
        <v>50</v>
      </c>
      <c r="N54" s="39">
        <v>80842</v>
      </c>
      <c r="O54" s="14">
        <v>50</v>
      </c>
      <c r="P54" s="9"/>
    </row>
    <row r="55" spans="3:16" ht="17.399999999999999" x14ac:dyDescent="0.3">
      <c r="C55" s="5">
        <f t="shared" si="8"/>
        <v>300</v>
      </c>
      <c r="D55" s="5">
        <f t="shared" si="9"/>
        <v>300</v>
      </c>
      <c r="E55" s="5">
        <f t="shared" si="12"/>
        <v>0</v>
      </c>
      <c r="F55" t="b">
        <f t="shared" si="10"/>
        <v>0</v>
      </c>
      <c r="G55" t="b">
        <f t="shared" si="11"/>
        <v>0</v>
      </c>
      <c r="H55" s="5">
        <f t="shared" si="14"/>
        <v>0</v>
      </c>
      <c r="I55" s="5">
        <f t="shared" si="13"/>
        <v>0</v>
      </c>
      <c r="J55" s="5">
        <f t="shared" si="15"/>
        <v>0</v>
      </c>
      <c r="K55">
        <v>40000</v>
      </c>
      <c r="L55" s="39">
        <v>144837</v>
      </c>
      <c r="M55" s="14">
        <v>50</v>
      </c>
      <c r="N55" s="39">
        <v>86902</v>
      </c>
      <c r="O55" s="14">
        <v>50</v>
      </c>
      <c r="P55" s="9"/>
    </row>
    <row r="56" spans="3:16" ht="17.399999999999999" x14ac:dyDescent="0.3">
      <c r="C56" s="5">
        <f t="shared" si="8"/>
        <v>300</v>
      </c>
      <c r="D56" s="5">
        <f t="shared" si="9"/>
        <v>300</v>
      </c>
      <c r="E56" s="5">
        <f t="shared" si="12"/>
        <v>0</v>
      </c>
      <c r="F56" t="b">
        <f t="shared" si="10"/>
        <v>0</v>
      </c>
      <c r="G56" t="b">
        <f t="shared" si="11"/>
        <v>0</v>
      </c>
      <c r="H56" s="5">
        <f t="shared" si="14"/>
        <v>0</v>
      </c>
      <c r="I56" s="5">
        <f t="shared" si="13"/>
        <v>0</v>
      </c>
      <c r="J56" s="5">
        <f t="shared" si="15"/>
        <v>0</v>
      </c>
      <c r="K56">
        <v>45000</v>
      </c>
      <c r="L56" s="39">
        <v>152651</v>
      </c>
      <c r="M56" s="14">
        <v>50</v>
      </c>
      <c r="N56" s="39">
        <v>91590</v>
      </c>
      <c r="O56" s="14">
        <v>50</v>
      </c>
      <c r="P56" s="9"/>
    </row>
    <row r="57" spans="3:16" ht="17.399999999999999" x14ac:dyDescent="0.3">
      <c r="C57" s="5">
        <f t="shared" si="8"/>
        <v>300</v>
      </c>
      <c r="D57" s="5">
        <f t="shared" si="9"/>
        <v>300</v>
      </c>
      <c r="E57" s="5">
        <f t="shared" si="12"/>
        <v>0</v>
      </c>
      <c r="F57" t="b">
        <f t="shared" si="10"/>
        <v>0</v>
      </c>
      <c r="G57" t="b">
        <f t="shared" si="11"/>
        <v>0</v>
      </c>
      <c r="H57" s="5">
        <f t="shared" si="14"/>
        <v>0</v>
      </c>
      <c r="I57" s="5">
        <f t="shared" si="13"/>
        <v>0</v>
      </c>
      <c r="J57" s="5">
        <f t="shared" si="15"/>
        <v>0</v>
      </c>
      <c r="K57">
        <v>50000</v>
      </c>
      <c r="L57" s="39">
        <v>161989</v>
      </c>
      <c r="M57" s="14">
        <v>50</v>
      </c>
      <c r="N57" s="39">
        <v>97193</v>
      </c>
      <c r="O57" s="14">
        <v>50</v>
      </c>
      <c r="P57" s="9"/>
    </row>
    <row r="58" spans="3:16" ht="17.399999999999999" x14ac:dyDescent="0.3">
      <c r="C58" s="5">
        <f>C55</f>
        <v>300</v>
      </c>
      <c r="D58" s="5">
        <f>D55</f>
        <v>300</v>
      </c>
      <c r="E58" s="5">
        <f t="shared" si="12"/>
        <v>0</v>
      </c>
      <c r="F58" t="b">
        <f t="shared" si="10"/>
        <v>0</v>
      </c>
      <c r="G58" t="b">
        <f t="shared" si="11"/>
        <v>0</v>
      </c>
      <c r="H58" s="5">
        <f t="shared" si="14"/>
        <v>0</v>
      </c>
      <c r="I58" s="5">
        <f t="shared" si="13"/>
        <v>0</v>
      </c>
      <c r="J58" s="5">
        <f t="shared" si="15"/>
        <v>0</v>
      </c>
      <c r="K58">
        <v>55000</v>
      </c>
      <c r="L58" s="39">
        <v>169802</v>
      </c>
      <c r="M58" s="14">
        <v>50</v>
      </c>
      <c r="N58" s="39">
        <v>101881</v>
      </c>
      <c r="O58" s="14">
        <v>50</v>
      </c>
      <c r="P58" s="9"/>
    </row>
    <row r="59" spans="3:16" ht="17.399999999999999" x14ac:dyDescent="0.3">
      <c r="C59" s="5">
        <f>C57</f>
        <v>300</v>
      </c>
      <c r="D59" s="5">
        <f>D57</f>
        <v>300</v>
      </c>
      <c r="E59" s="5">
        <f t="shared" si="12"/>
        <v>0</v>
      </c>
      <c r="F59" t="b">
        <f t="shared" si="10"/>
        <v>0</v>
      </c>
      <c r="G59" t="b">
        <f t="shared" si="11"/>
        <v>0</v>
      </c>
      <c r="H59" s="5">
        <f t="shared" si="14"/>
        <v>0</v>
      </c>
      <c r="I59" s="5">
        <f t="shared" si="13"/>
        <v>0</v>
      </c>
      <c r="J59" s="5">
        <f t="shared" si="15"/>
        <v>0</v>
      </c>
      <c r="K59">
        <v>60000</v>
      </c>
      <c r="L59" s="39">
        <v>176091</v>
      </c>
      <c r="M59" s="14">
        <v>50</v>
      </c>
      <c r="N59" s="39">
        <v>105655</v>
      </c>
      <c r="O59" s="14">
        <v>50</v>
      </c>
      <c r="P59" s="9"/>
    </row>
    <row r="60" spans="3:16" ht="17.399999999999999" x14ac:dyDescent="0.3">
      <c r="C60" s="5">
        <f t="shared" ref="C60:D63" si="16">C59</f>
        <v>300</v>
      </c>
      <c r="D60" s="5">
        <f t="shared" si="16"/>
        <v>300</v>
      </c>
      <c r="E60" s="5">
        <f t="shared" si="12"/>
        <v>0</v>
      </c>
      <c r="F60" t="b">
        <f t="shared" si="10"/>
        <v>0</v>
      </c>
      <c r="G60" t="b">
        <f t="shared" si="11"/>
        <v>0</v>
      </c>
      <c r="H60" s="5">
        <f t="shared" si="14"/>
        <v>0</v>
      </c>
      <c r="I60" s="5">
        <f t="shared" si="13"/>
        <v>0</v>
      </c>
      <c r="J60" s="5">
        <f t="shared" si="15"/>
        <v>0</v>
      </c>
      <c r="K60">
        <v>70000</v>
      </c>
      <c r="L60" s="39">
        <v>192100</v>
      </c>
      <c r="M60" s="14">
        <v>50</v>
      </c>
      <c r="N60" s="39">
        <v>115260</v>
      </c>
      <c r="O60" s="14">
        <v>50</v>
      </c>
      <c r="P60" s="9"/>
    </row>
    <row r="61" spans="3:16" ht="17.399999999999999" x14ac:dyDescent="0.3">
      <c r="C61" s="5">
        <f t="shared" si="16"/>
        <v>300</v>
      </c>
      <c r="D61" s="5">
        <f t="shared" si="16"/>
        <v>300</v>
      </c>
      <c r="E61" s="5">
        <f t="shared" si="12"/>
        <v>0</v>
      </c>
      <c r="F61" t="b">
        <f t="shared" si="10"/>
        <v>0</v>
      </c>
      <c r="G61" t="b">
        <f t="shared" si="11"/>
        <v>0</v>
      </c>
      <c r="H61" s="5">
        <f t="shared" si="14"/>
        <v>0</v>
      </c>
      <c r="I61" s="5">
        <f t="shared" si="13"/>
        <v>0</v>
      </c>
      <c r="J61" s="5">
        <f t="shared" si="15"/>
        <v>0</v>
      </c>
      <c r="K61">
        <v>80000</v>
      </c>
      <c r="L61" s="39">
        <v>204296</v>
      </c>
      <c r="M61" s="14">
        <v>50</v>
      </c>
      <c r="N61" s="39">
        <v>122578</v>
      </c>
      <c r="O61" s="14">
        <v>50</v>
      </c>
      <c r="P61" s="9"/>
    </row>
    <row r="62" spans="3:16" ht="17.399999999999999" x14ac:dyDescent="0.3">
      <c r="C62" s="5">
        <f t="shared" si="16"/>
        <v>300</v>
      </c>
      <c r="D62" s="5">
        <f t="shared" si="16"/>
        <v>300</v>
      </c>
      <c r="E62" s="5">
        <f t="shared" si="12"/>
        <v>0</v>
      </c>
      <c r="F62" t="b">
        <f t="shared" si="10"/>
        <v>0</v>
      </c>
      <c r="G62" t="b">
        <f t="shared" si="11"/>
        <v>0</v>
      </c>
      <c r="H62" s="5">
        <f t="shared" si="14"/>
        <v>0</v>
      </c>
      <c r="I62" s="5">
        <f t="shared" si="13"/>
        <v>0</v>
      </c>
      <c r="J62" s="5">
        <f t="shared" si="15"/>
        <v>0</v>
      </c>
      <c r="K62">
        <v>90000</v>
      </c>
      <c r="L62" s="39">
        <v>229833</v>
      </c>
      <c r="M62" s="14">
        <v>50</v>
      </c>
      <c r="N62" s="39">
        <v>137900</v>
      </c>
      <c r="O62" s="14">
        <v>50</v>
      </c>
      <c r="P62" s="9"/>
    </row>
    <row r="63" spans="3:16" ht="17.399999999999999" x14ac:dyDescent="0.3">
      <c r="C63" s="5">
        <f t="shared" si="16"/>
        <v>300</v>
      </c>
      <c r="D63" s="5">
        <f t="shared" si="16"/>
        <v>300</v>
      </c>
      <c r="E63" s="5">
        <f t="shared" si="12"/>
        <v>0</v>
      </c>
      <c r="F63" t="b">
        <f t="shared" si="10"/>
        <v>0</v>
      </c>
      <c r="G63" t="b">
        <f t="shared" si="11"/>
        <v>0</v>
      </c>
      <c r="H63" s="5">
        <f t="shared" si="14"/>
        <v>0</v>
      </c>
      <c r="I63" s="5">
        <f t="shared" si="13"/>
        <v>0</v>
      </c>
      <c r="J63" s="5">
        <f t="shared" si="15"/>
        <v>0</v>
      </c>
      <c r="K63">
        <v>100000</v>
      </c>
      <c r="L63" s="39">
        <v>255371</v>
      </c>
      <c r="M63" s="14">
        <v>50</v>
      </c>
      <c r="N63" s="39">
        <v>153222</v>
      </c>
      <c r="O63" s="14">
        <v>50</v>
      </c>
      <c r="P63" s="9"/>
    </row>
    <row r="64" spans="3:16" ht="20.100000000000001" customHeight="1" thickBot="1" x14ac:dyDescent="0.35">
      <c r="E64" s="5">
        <f>SUM(E4:E63)</f>
        <v>4894</v>
      </c>
      <c r="H64" s="5">
        <f>SUM(H5:H63)</f>
        <v>0</v>
      </c>
      <c r="I64" s="5">
        <f>SUM(I5:I63)</f>
        <v>2936</v>
      </c>
      <c r="J64" s="5">
        <f>SUM(J5:J63)</f>
        <v>0</v>
      </c>
      <c r="M64" s="6"/>
      <c r="O64" s="8"/>
      <c r="P64" s="9"/>
    </row>
    <row r="65" spans="4:15" ht="20.100000000000001" customHeight="1" thickBot="1" x14ac:dyDescent="0.3">
      <c r="E65" s="116" t="s">
        <v>23</v>
      </c>
      <c r="F65" s="117"/>
      <c r="G65" s="117"/>
      <c r="H65" s="118"/>
      <c r="I65" s="119" t="s">
        <v>24</v>
      </c>
      <c r="J65" s="120"/>
      <c r="M65" s="6"/>
      <c r="O65" s="8"/>
    </row>
    <row r="66" spans="4:15" ht="20.100000000000001" customHeight="1" x14ac:dyDescent="0.25">
      <c r="E66" s="115">
        <f>IF(K66&lt;50000,(E64+H64)*0.25,(E64+H64)*0.5)</f>
        <v>2447</v>
      </c>
      <c r="F66" s="115"/>
      <c r="G66" s="115"/>
      <c r="H66" s="115"/>
      <c r="I66" s="115">
        <f>SUM(I64,J64)</f>
        <v>2936</v>
      </c>
      <c r="J66" s="115"/>
      <c r="K66" s="5">
        <f>Hesaplama!$D$7</f>
        <v>73600</v>
      </c>
      <c r="L66" s="29" t="s">
        <v>63</v>
      </c>
    </row>
    <row r="67" spans="4:15" ht="20.100000000000001" customHeight="1" x14ac:dyDescent="0.25">
      <c r="E67" s="111">
        <f>IF(B5&gt;1,E66/2,0)</f>
        <v>0</v>
      </c>
      <c r="F67" s="111"/>
      <c r="G67" s="111"/>
      <c r="H67" s="111"/>
      <c r="I67" s="25"/>
      <c r="J67" s="25"/>
      <c r="M67" s="5"/>
    </row>
    <row r="68" spans="4:15" ht="20.100000000000001" customHeight="1" thickBot="1" x14ac:dyDescent="0.3">
      <c r="E68" s="111">
        <f>IF(B5&gt;1,(B5-2)*(E67/2),0)</f>
        <v>0</v>
      </c>
      <c r="F68" s="111"/>
      <c r="G68" s="111"/>
      <c r="H68" s="111"/>
      <c r="I68" s="25"/>
      <c r="J68" s="25"/>
      <c r="M68" s="5"/>
    </row>
    <row r="69" spans="4:15" ht="20.100000000000001" customHeight="1" thickBot="1" x14ac:dyDescent="0.3">
      <c r="E69" s="31">
        <f>IF(B3="1B",E68+E67+E66,0)</f>
        <v>2447</v>
      </c>
      <c r="F69" s="32"/>
      <c r="G69" s="32"/>
      <c r="H69" s="33"/>
      <c r="I69" s="31">
        <f>IF(B3="1B",I64+J64,0)</f>
        <v>2936</v>
      </c>
      <c r="J69" s="33"/>
    </row>
    <row r="70" spans="4:15" ht="20.100000000000001" customHeight="1" thickBot="1" x14ac:dyDescent="0.3">
      <c r="E70" s="31">
        <f>IF(B3="1B",E69+I69,0)</f>
        <v>5383</v>
      </c>
      <c r="F70" s="32"/>
      <c r="G70" s="32"/>
      <c r="H70" s="32"/>
      <c r="I70" s="32"/>
      <c r="J70" s="33"/>
    </row>
    <row r="71" spans="4:15" ht="20.100000000000001" customHeight="1" x14ac:dyDescent="0.25">
      <c r="E71" s="17"/>
      <c r="F71" s="18"/>
      <c r="G71" s="18"/>
      <c r="H71" s="17"/>
      <c r="I71" s="17"/>
      <c r="J71" s="17"/>
    </row>
    <row r="72" spans="4:15" ht="20.100000000000001" customHeight="1" x14ac:dyDescent="0.25">
      <c r="D72" s="19" t="s">
        <v>25</v>
      </c>
      <c r="E72" s="20"/>
      <c r="F72" s="21">
        <f>(E64+H64)*0.04*0.6</f>
        <v>117.45599999999999</v>
      </c>
      <c r="G72" s="22"/>
      <c r="H72" s="21"/>
      <c r="I72" s="21"/>
      <c r="J72" s="21"/>
    </row>
    <row r="73" spans="4:15" ht="20.100000000000001" customHeight="1" x14ac:dyDescent="0.25">
      <c r="D73" s="19" t="s">
        <v>26</v>
      </c>
      <c r="E73" s="20"/>
      <c r="F73" s="21">
        <f>(I64+J64)*0.04</f>
        <v>117.44</v>
      </c>
      <c r="G73" s="22"/>
      <c r="H73" s="21"/>
      <c r="I73" s="21"/>
      <c r="J73" s="21"/>
    </row>
    <row r="74" spans="4:15" ht="20.100000000000001" customHeight="1" x14ac:dyDescent="0.25">
      <c r="D74" s="19" t="s">
        <v>27</v>
      </c>
      <c r="E74" s="20"/>
      <c r="F74" s="21">
        <f>IF(B3=2,F72+F73,0)</f>
        <v>0</v>
      </c>
      <c r="G74" s="22"/>
      <c r="H74" s="21"/>
      <c r="I74" s="21"/>
      <c r="J74" s="21"/>
    </row>
    <row r="75" spans="4:15" ht="20.100000000000001" customHeight="1" x14ac:dyDescent="0.25"/>
    <row r="76" spans="4:15" ht="20.100000000000001" customHeight="1" x14ac:dyDescent="0.25"/>
  </sheetData>
  <mergeCells count="6">
    <mergeCell ref="E67:H67"/>
    <mergeCell ref="E68:H68"/>
    <mergeCell ref="E65:H65"/>
    <mergeCell ref="I65:J65"/>
    <mergeCell ref="E66:H66"/>
    <mergeCell ref="I66:J6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76"/>
  <sheetViews>
    <sheetView topLeftCell="A9" workbookViewId="0">
      <selection activeCell="B64" sqref="B64"/>
    </sheetView>
  </sheetViews>
  <sheetFormatPr defaultRowHeight="13.2" x14ac:dyDescent="0.25"/>
  <cols>
    <col min="2" max="2" width="10.33203125" customWidth="1"/>
    <col min="3" max="3" width="9.5546875" bestFit="1" customWidth="1"/>
    <col min="4" max="4" width="11.5546875" customWidth="1"/>
    <col min="5" max="5" width="9.109375" style="5"/>
    <col min="6" max="6" width="10" customWidth="1"/>
    <col min="7" max="7" width="10.88671875" customWidth="1"/>
    <col min="8" max="9" width="8.33203125" style="5" customWidth="1"/>
    <col min="10" max="10" width="8" style="5" customWidth="1"/>
    <col min="11" max="11" width="18.44140625" style="5" customWidth="1"/>
    <col min="12" max="12" width="18.33203125" style="26" customWidth="1"/>
    <col min="13" max="13" width="19.5546875" customWidth="1"/>
    <col min="14" max="14" width="18.5546875" style="26" customWidth="1"/>
    <col min="15" max="15" width="22.88671875" style="15" bestFit="1" customWidth="1"/>
    <col min="16" max="16" width="11.88671875" style="10" customWidth="1"/>
    <col min="17" max="17" width="15.109375" style="10" bestFit="1" customWidth="1"/>
    <col min="18" max="18" width="11" style="10" bestFit="1" customWidth="1"/>
    <col min="19" max="19" width="11.5546875" style="10" bestFit="1" customWidth="1"/>
  </cols>
  <sheetData>
    <row r="1" spans="2:16" ht="17.399999999999999" x14ac:dyDescent="0.3">
      <c r="M1" s="41" t="s">
        <v>7</v>
      </c>
      <c r="O1" s="8"/>
      <c r="P1" s="9"/>
    </row>
    <row r="2" spans="2:16" x14ac:dyDescent="0.25">
      <c r="B2" t="s">
        <v>8</v>
      </c>
      <c r="C2" t="s">
        <v>9</v>
      </c>
      <c r="D2" t="s">
        <v>10</v>
      </c>
      <c r="E2" s="5" t="s">
        <v>11</v>
      </c>
      <c r="F2" t="s">
        <v>12</v>
      </c>
      <c r="G2" t="s">
        <v>13</v>
      </c>
      <c r="H2" s="5" t="s">
        <v>14</v>
      </c>
      <c r="I2" s="5" t="s">
        <v>15</v>
      </c>
      <c r="J2" s="5" t="s">
        <v>16</v>
      </c>
      <c r="K2" s="11" t="s">
        <v>17</v>
      </c>
      <c r="L2" s="27" t="s">
        <v>18</v>
      </c>
      <c r="M2" s="6" t="s">
        <v>19</v>
      </c>
      <c r="N2" s="27" t="s">
        <v>20</v>
      </c>
      <c r="O2" s="8" t="s">
        <v>21</v>
      </c>
      <c r="P2" s="12"/>
    </row>
    <row r="3" spans="2:16" x14ac:dyDescent="0.25">
      <c r="B3" s="5" t="s">
        <v>64</v>
      </c>
      <c r="C3" s="5">
        <f>Hesaplama!$D$5</f>
        <v>300</v>
      </c>
      <c r="D3" s="5">
        <f>B5*C3</f>
        <v>300</v>
      </c>
      <c r="L3" s="27" t="s">
        <v>22</v>
      </c>
      <c r="M3" s="7" t="s">
        <v>22</v>
      </c>
      <c r="N3" s="27" t="s">
        <v>22</v>
      </c>
      <c r="O3" s="13" t="s">
        <v>22</v>
      </c>
      <c r="P3" s="12"/>
    </row>
    <row r="4" spans="2:16" x14ac:dyDescent="0.25">
      <c r="B4" s="5" t="s">
        <v>3</v>
      </c>
      <c r="C4" s="5">
        <f t="shared" ref="C4:C35" si="0">C3</f>
        <v>300</v>
      </c>
      <c r="D4" s="5">
        <f t="shared" ref="D4:D35" si="1">D3</f>
        <v>300</v>
      </c>
      <c r="E4" s="5">
        <v>0</v>
      </c>
      <c r="I4" s="5">
        <v>0</v>
      </c>
      <c r="J4" s="5">
        <v>0</v>
      </c>
      <c r="K4" s="5">
        <v>0</v>
      </c>
      <c r="L4" s="27"/>
      <c r="M4" s="7"/>
      <c r="N4" s="27"/>
      <c r="O4" s="13"/>
      <c r="P4" s="12"/>
    </row>
    <row r="5" spans="2:16" ht="17.399999999999999" x14ac:dyDescent="0.3">
      <c r="B5" s="5">
        <f>Hesaplama!$D$6</f>
        <v>1</v>
      </c>
      <c r="C5" s="5">
        <f t="shared" si="0"/>
        <v>300</v>
      </c>
      <c r="D5" s="5">
        <f t="shared" si="1"/>
        <v>300</v>
      </c>
      <c r="E5" s="5">
        <v>0</v>
      </c>
      <c r="F5" t="b">
        <f t="shared" ref="F5:F36" si="2">AND(C5&gt;K4,C5&lt;K5)</f>
        <v>0</v>
      </c>
      <c r="G5" t="b">
        <f t="shared" ref="G5:G36" si="3">AND(D5&gt;K4,D5&lt;K5)</f>
        <v>0</v>
      </c>
      <c r="H5" s="5">
        <f>IF(F5=TRUE,L5,0)</f>
        <v>0</v>
      </c>
      <c r="I5" s="5">
        <v>0</v>
      </c>
      <c r="J5" s="5">
        <f>IF(G5=TRUE,N5,0)</f>
        <v>0</v>
      </c>
      <c r="K5" s="5">
        <v>100</v>
      </c>
      <c r="L5" s="28">
        <v>3303</v>
      </c>
      <c r="M5" s="14">
        <v>50</v>
      </c>
      <c r="N5" s="28">
        <v>1982</v>
      </c>
      <c r="O5" s="14">
        <v>50</v>
      </c>
      <c r="P5" s="9"/>
    </row>
    <row r="6" spans="2:16" ht="17.399999999999999" x14ac:dyDescent="0.3">
      <c r="C6" s="5">
        <f t="shared" si="0"/>
        <v>300</v>
      </c>
      <c r="D6" s="5">
        <f t="shared" si="1"/>
        <v>300</v>
      </c>
      <c r="E6" s="5">
        <f t="shared" ref="E6:E37" si="4">IF(C6=K6,L6,0)</f>
        <v>0</v>
      </c>
      <c r="F6" t="b">
        <f t="shared" si="2"/>
        <v>0</v>
      </c>
      <c r="G6" t="b">
        <f t="shared" si="3"/>
        <v>0</v>
      </c>
      <c r="H6" s="5">
        <f>IF(F6=TRUE,L6,0)</f>
        <v>0</v>
      </c>
      <c r="I6" s="5">
        <f t="shared" ref="I6:I37" si="5">IF(D6=K6,N6,0)</f>
        <v>0</v>
      </c>
      <c r="J6" s="5">
        <f>IF(G6=TRUE,N6,0)</f>
        <v>0</v>
      </c>
      <c r="K6">
        <v>100</v>
      </c>
      <c r="L6" s="39">
        <v>3303</v>
      </c>
      <c r="M6" s="14">
        <v>50</v>
      </c>
      <c r="N6" s="39">
        <v>1982</v>
      </c>
      <c r="O6" s="14">
        <v>50</v>
      </c>
      <c r="P6" s="9"/>
    </row>
    <row r="7" spans="2:16" ht="17.399999999999999" x14ac:dyDescent="0.3">
      <c r="C7" s="5">
        <f t="shared" si="0"/>
        <v>300</v>
      </c>
      <c r="D7" s="5">
        <f t="shared" si="1"/>
        <v>300</v>
      </c>
      <c r="E7" s="5">
        <f t="shared" si="4"/>
        <v>0</v>
      </c>
      <c r="F7" t="b">
        <f t="shared" si="2"/>
        <v>0</v>
      </c>
      <c r="G7" t="b">
        <f t="shared" si="3"/>
        <v>0</v>
      </c>
      <c r="H7" s="5">
        <f t="shared" ref="H7:H38" si="6">IF(F7=TRUE,(((L7-L6)/(K7-K6))*(C7-K6))+L6,0)</f>
        <v>0</v>
      </c>
      <c r="I7" s="5">
        <f t="shared" si="5"/>
        <v>0</v>
      </c>
      <c r="J7" s="5">
        <f t="shared" ref="J7:J38" si="7">IF(G7=TRUE,(((N7-N6)/(K7-K6))*(D7-K6))+N6,0)</f>
        <v>0</v>
      </c>
      <c r="K7">
        <v>200</v>
      </c>
      <c r="L7" s="39">
        <v>6378</v>
      </c>
      <c r="M7" s="14">
        <v>50</v>
      </c>
      <c r="N7" s="39">
        <v>3827</v>
      </c>
      <c r="O7" s="14">
        <v>50</v>
      </c>
      <c r="P7" s="9"/>
    </row>
    <row r="8" spans="2:16" ht="17.399999999999999" x14ac:dyDescent="0.3">
      <c r="C8" s="5">
        <f t="shared" si="0"/>
        <v>300</v>
      </c>
      <c r="D8" s="5">
        <f t="shared" si="1"/>
        <v>300</v>
      </c>
      <c r="E8" s="5">
        <f t="shared" si="4"/>
        <v>9224</v>
      </c>
      <c r="F8" t="b">
        <f t="shared" si="2"/>
        <v>0</v>
      </c>
      <c r="G8" t="b">
        <f t="shared" si="3"/>
        <v>0</v>
      </c>
      <c r="H8" s="5">
        <f t="shared" si="6"/>
        <v>0</v>
      </c>
      <c r="I8" s="5">
        <f t="shared" si="5"/>
        <v>5534</v>
      </c>
      <c r="J8" s="5">
        <f t="shared" si="7"/>
        <v>0</v>
      </c>
      <c r="K8">
        <v>300</v>
      </c>
      <c r="L8" s="39">
        <v>9224</v>
      </c>
      <c r="M8" s="14">
        <v>50</v>
      </c>
      <c r="N8" s="39">
        <v>5534</v>
      </c>
      <c r="O8" s="14">
        <v>50</v>
      </c>
      <c r="P8" s="9"/>
    </row>
    <row r="9" spans="2:16" ht="17.399999999999999" x14ac:dyDescent="0.3">
      <c r="C9" s="5">
        <f t="shared" si="0"/>
        <v>300</v>
      </c>
      <c r="D9" s="5">
        <f t="shared" si="1"/>
        <v>300</v>
      </c>
      <c r="E9" s="5">
        <f t="shared" si="4"/>
        <v>0</v>
      </c>
      <c r="F9" t="b">
        <f t="shared" si="2"/>
        <v>0</v>
      </c>
      <c r="G9" t="b">
        <f t="shared" si="3"/>
        <v>0</v>
      </c>
      <c r="H9" s="5">
        <f t="shared" si="6"/>
        <v>0</v>
      </c>
      <c r="I9" s="5">
        <f t="shared" si="5"/>
        <v>0</v>
      </c>
      <c r="J9" s="5">
        <f t="shared" si="7"/>
        <v>0</v>
      </c>
      <c r="K9">
        <v>400</v>
      </c>
      <c r="L9" s="39">
        <v>11841</v>
      </c>
      <c r="M9" s="14">
        <v>50</v>
      </c>
      <c r="N9" s="39">
        <v>7105</v>
      </c>
      <c r="O9" s="14">
        <v>50</v>
      </c>
      <c r="P9" s="9"/>
    </row>
    <row r="10" spans="2:16" ht="17.399999999999999" x14ac:dyDescent="0.3">
      <c r="C10" s="5">
        <f t="shared" si="0"/>
        <v>300</v>
      </c>
      <c r="D10" s="5">
        <f t="shared" si="1"/>
        <v>300</v>
      </c>
      <c r="E10" s="5">
        <f t="shared" si="4"/>
        <v>0</v>
      </c>
      <c r="F10" t="b">
        <f t="shared" si="2"/>
        <v>0</v>
      </c>
      <c r="G10" t="b">
        <f t="shared" si="3"/>
        <v>0</v>
      </c>
      <c r="H10" s="5">
        <f t="shared" si="6"/>
        <v>0</v>
      </c>
      <c r="I10" s="5">
        <f t="shared" si="5"/>
        <v>0</v>
      </c>
      <c r="J10" s="5">
        <f t="shared" si="7"/>
        <v>0</v>
      </c>
      <c r="K10">
        <v>500</v>
      </c>
      <c r="L10" s="39">
        <v>14230</v>
      </c>
      <c r="M10" s="14">
        <v>50</v>
      </c>
      <c r="N10" s="39">
        <v>8538</v>
      </c>
      <c r="O10" s="14">
        <v>50</v>
      </c>
      <c r="P10" s="9"/>
    </row>
    <row r="11" spans="2:16" ht="17.399999999999999" x14ac:dyDescent="0.3">
      <c r="C11" s="5">
        <f t="shared" si="0"/>
        <v>300</v>
      </c>
      <c r="D11" s="5">
        <f t="shared" si="1"/>
        <v>300</v>
      </c>
      <c r="E11" s="5">
        <f t="shared" si="4"/>
        <v>0</v>
      </c>
      <c r="F11" t="b">
        <f t="shared" si="2"/>
        <v>0</v>
      </c>
      <c r="G11" t="b">
        <f t="shared" si="3"/>
        <v>0</v>
      </c>
      <c r="H11" s="5">
        <f t="shared" si="6"/>
        <v>0</v>
      </c>
      <c r="I11" s="5">
        <f t="shared" si="5"/>
        <v>0</v>
      </c>
      <c r="J11" s="5">
        <f t="shared" si="7"/>
        <v>0</v>
      </c>
      <c r="K11">
        <v>600</v>
      </c>
      <c r="L11" s="39">
        <v>16389</v>
      </c>
      <c r="M11" s="14">
        <v>50</v>
      </c>
      <c r="N11" s="39">
        <v>9834</v>
      </c>
      <c r="O11" s="14">
        <v>50</v>
      </c>
      <c r="P11" s="9"/>
    </row>
    <row r="12" spans="2:16" ht="17.399999999999999" x14ac:dyDescent="0.3">
      <c r="C12" s="5">
        <f t="shared" si="0"/>
        <v>300</v>
      </c>
      <c r="D12" s="5">
        <f t="shared" si="1"/>
        <v>300</v>
      </c>
      <c r="E12" s="5">
        <f t="shared" si="4"/>
        <v>0</v>
      </c>
      <c r="F12" t="b">
        <f t="shared" si="2"/>
        <v>0</v>
      </c>
      <c r="G12" t="b">
        <f t="shared" si="3"/>
        <v>0</v>
      </c>
      <c r="H12" s="5">
        <f t="shared" si="6"/>
        <v>0</v>
      </c>
      <c r="I12" s="5">
        <f t="shared" si="5"/>
        <v>0</v>
      </c>
      <c r="J12" s="5">
        <f t="shared" si="7"/>
        <v>0</v>
      </c>
      <c r="K12">
        <v>700</v>
      </c>
      <c r="L12" s="39">
        <v>18321</v>
      </c>
      <c r="M12" s="14">
        <v>50</v>
      </c>
      <c r="N12" s="39">
        <v>10992</v>
      </c>
      <c r="O12" s="14">
        <v>50</v>
      </c>
      <c r="P12" s="9"/>
    </row>
    <row r="13" spans="2:16" ht="17.399999999999999" x14ac:dyDescent="0.3">
      <c r="C13" s="5">
        <f t="shared" si="0"/>
        <v>300</v>
      </c>
      <c r="D13" s="5">
        <f t="shared" si="1"/>
        <v>300</v>
      </c>
      <c r="E13" s="5">
        <f t="shared" si="4"/>
        <v>0</v>
      </c>
      <c r="F13" t="b">
        <f t="shared" si="2"/>
        <v>0</v>
      </c>
      <c r="G13" t="b">
        <f t="shared" si="3"/>
        <v>0</v>
      </c>
      <c r="H13" s="5">
        <f t="shared" si="6"/>
        <v>0</v>
      </c>
      <c r="I13" s="5">
        <f t="shared" si="5"/>
        <v>0</v>
      </c>
      <c r="J13" s="5">
        <f t="shared" si="7"/>
        <v>0</v>
      </c>
      <c r="K13">
        <v>800</v>
      </c>
      <c r="L13" s="39">
        <v>20023</v>
      </c>
      <c r="M13" s="14">
        <v>50</v>
      </c>
      <c r="N13" s="39">
        <v>12014</v>
      </c>
      <c r="O13" s="14">
        <v>50</v>
      </c>
      <c r="P13" s="9"/>
    </row>
    <row r="14" spans="2:16" ht="17.399999999999999" x14ac:dyDescent="0.3">
      <c r="C14" s="5">
        <f t="shared" si="0"/>
        <v>300</v>
      </c>
      <c r="D14" s="5">
        <f t="shared" si="1"/>
        <v>300</v>
      </c>
      <c r="E14" s="5">
        <f t="shared" si="4"/>
        <v>0</v>
      </c>
      <c r="F14" t="b">
        <f t="shared" si="2"/>
        <v>0</v>
      </c>
      <c r="G14" t="b">
        <f t="shared" si="3"/>
        <v>0</v>
      </c>
      <c r="H14" s="5">
        <f t="shared" si="6"/>
        <v>0</v>
      </c>
      <c r="I14" s="5">
        <f t="shared" si="5"/>
        <v>0</v>
      </c>
      <c r="J14" s="5">
        <f t="shared" si="7"/>
        <v>0</v>
      </c>
      <c r="K14">
        <v>900</v>
      </c>
      <c r="L14" s="39">
        <v>21497</v>
      </c>
      <c r="M14" s="14">
        <v>50</v>
      </c>
      <c r="N14" s="39">
        <v>12898</v>
      </c>
      <c r="O14" s="14">
        <v>50</v>
      </c>
      <c r="P14" s="9"/>
    </row>
    <row r="15" spans="2:16" ht="17.399999999999999" x14ac:dyDescent="0.3">
      <c r="C15" s="5">
        <f t="shared" si="0"/>
        <v>300</v>
      </c>
      <c r="D15" s="5">
        <f t="shared" si="1"/>
        <v>300</v>
      </c>
      <c r="E15" s="5">
        <f t="shared" si="4"/>
        <v>0</v>
      </c>
      <c r="F15" t="b">
        <f t="shared" si="2"/>
        <v>0</v>
      </c>
      <c r="G15" t="b">
        <f t="shared" si="3"/>
        <v>0</v>
      </c>
      <c r="H15" s="5">
        <f t="shared" si="6"/>
        <v>0</v>
      </c>
      <c r="I15" s="5">
        <f t="shared" si="5"/>
        <v>0</v>
      </c>
      <c r="J15" s="5">
        <f t="shared" si="7"/>
        <v>0</v>
      </c>
      <c r="K15">
        <v>1000</v>
      </c>
      <c r="L15" s="39">
        <v>22742</v>
      </c>
      <c r="M15" s="14">
        <v>50</v>
      </c>
      <c r="N15" s="39">
        <v>13645</v>
      </c>
      <c r="O15" s="14">
        <v>50</v>
      </c>
      <c r="P15" s="9"/>
    </row>
    <row r="16" spans="2:16" ht="17.399999999999999" x14ac:dyDescent="0.3">
      <c r="C16" s="5">
        <f t="shared" si="0"/>
        <v>300</v>
      </c>
      <c r="D16" s="5">
        <f t="shared" si="1"/>
        <v>300</v>
      </c>
      <c r="E16" s="5">
        <f t="shared" si="4"/>
        <v>0</v>
      </c>
      <c r="F16" t="b">
        <f t="shared" si="2"/>
        <v>0</v>
      </c>
      <c r="G16" t="b">
        <f t="shared" si="3"/>
        <v>0</v>
      </c>
      <c r="H16" s="5">
        <f t="shared" si="6"/>
        <v>0</v>
      </c>
      <c r="I16" s="5">
        <f t="shared" si="5"/>
        <v>0</v>
      </c>
      <c r="J16" s="5">
        <f t="shared" si="7"/>
        <v>0</v>
      </c>
      <c r="K16">
        <v>1100</v>
      </c>
      <c r="L16" s="39">
        <v>24737</v>
      </c>
      <c r="M16" s="14">
        <v>50</v>
      </c>
      <c r="N16" s="39">
        <v>14842</v>
      </c>
      <c r="O16" s="14">
        <v>50</v>
      </c>
      <c r="P16" s="9"/>
    </row>
    <row r="17" spans="3:16" ht="17.399999999999999" x14ac:dyDescent="0.3">
      <c r="C17" s="5">
        <f t="shared" si="0"/>
        <v>300</v>
      </c>
      <c r="D17" s="5">
        <f t="shared" si="1"/>
        <v>300</v>
      </c>
      <c r="E17" s="5">
        <f t="shared" si="4"/>
        <v>0</v>
      </c>
      <c r="F17" t="b">
        <f t="shared" si="2"/>
        <v>0</v>
      </c>
      <c r="G17" t="b">
        <f t="shared" si="3"/>
        <v>0</v>
      </c>
      <c r="H17" s="5">
        <f t="shared" si="6"/>
        <v>0</v>
      </c>
      <c r="I17" s="5">
        <f t="shared" si="5"/>
        <v>0</v>
      </c>
      <c r="J17" s="5">
        <f t="shared" si="7"/>
        <v>0</v>
      </c>
      <c r="K17">
        <v>1200</v>
      </c>
      <c r="L17" s="39">
        <v>26604</v>
      </c>
      <c r="M17" s="14">
        <v>50</v>
      </c>
      <c r="N17" s="39">
        <v>15963</v>
      </c>
      <c r="O17" s="14">
        <v>50</v>
      </c>
      <c r="P17" s="9"/>
    </row>
    <row r="18" spans="3:16" ht="17.399999999999999" x14ac:dyDescent="0.3">
      <c r="C18" s="5">
        <f t="shared" si="0"/>
        <v>300</v>
      </c>
      <c r="D18" s="5">
        <f t="shared" si="1"/>
        <v>300</v>
      </c>
      <c r="E18" s="5">
        <f t="shared" si="4"/>
        <v>0</v>
      </c>
      <c r="F18" t="b">
        <f t="shared" si="2"/>
        <v>0</v>
      </c>
      <c r="G18" t="b">
        <f t="shared" si="3"/>
        <v>0</v>
      </c>
      <c r="H18" s="5">
        <f t="shared" si="6"/>
        <v>0</v>
      </c>
      <c r="I18" s="5">
        <f t="shared" si="5"/>
        <v>0</v>
      </c>
      <c r="J18" s="5">
        <f t="shared" si="7"/>
        <v>0</v>
      </c>
      <c r="K18">
        <v>1300</v>
      </c>
      <c r="L18" s="39">
        <v>28408</v>
      </c>
      <c r="M18" s="14">
        <v>50</v>
      </c>
      <c r="N18" s="39">
        <v>17045</v>
      </c>
      <c r="O18" s="14">
        <v>50</v>
      </c>
      <c r="P18" s="9"/>
    </row>
    <row r="19" spans="3:16" ht="17.399999999999999" x14ac:dyDescent="0.3">
      <c r="C19" s="5">
        <f t="shared" si="0"/>
        <v>300</v>
      </c>
      <c r="D19" s="5">
        <f t="shared" si="1"/>
        <v>300</v>
      </c>
      <c r="E19" s="5">
        <f t="shared" si="4"/>
        <v>0</v>
      </c>
      <c r="F19" t="b">
        <f t="shared" si="2"/>
        <v>0</v>
      </c>
      <c r="G19" t="b">
        <f t="shared" si="3"/>
        <v>0</v>
      </c>
      <c r="H19" s="5">
        <f t="shared" si="6"/>
        <v>0</v>
      </c>
      <c r="I19" s="5">
        <f t="shared" si="5"/>
        <v>0</v>
      </c>
      <c r="J19" s="5">
        <f t="shared" si="7"/>
        <v>0</v>
      </c>
      <c r="K19">
        <v>1400</v>
      </c>
      <c r="L19" s="39">
        <v>30149</v>
      </c>
      <c r="M19" s="14">
        <v>50</v>
      </c>
      <c r="N19" s="39">
        <v>18089</v>
      </c>
      <c r="O19" s="14">
        <v>50</v>
      </c>
      <c r="P19" s="9"/>
    </row>
    <row r="20" spans="3:16" ht="17.399999999999999" x14ac:dyDescent="0.3">
      <c r="C20" s="5">
        <f t="shared" si="0"/>
        <v>300</v>
      </c>
      <c r="D20" s="5">
        <f t="shared" si="1"/>
        <v>300</v>
      </c>
      <c r="E20" s="5">
        <f t="shared" si="4"/>
        <v>0</v>
      </c>
      <c r="F20" t="b">
        <f t="shared" si="2"/>
        <v>0</v>
      </c>
      <c r="G20" t="b">
        <f t="shared" si="3"/>
        <v>0</v>
      </c>
      <c r="H20" s="5">
        <f t="shared" si="6"/>
        <v>0</v>
      </c>
      <c r="I20" s="5">
        <f t="shared" si="5"/>
        <v>0</v>
      </c>
      <c r="J20" s="5">
        <f t="shared" si="7"/>
        <v>0</v>
      </c>
      <c r="K20">
        <v>1500</v>
      </c>
      <c r="L20" s="39">
        <v>31826</v>
      </c>
      <c r="M20" s="14">
        <v>50</v>
      </c>
      <c r="N20" s="39">
        <v>19096</v>
      </c>
      <c r="O20" s="14">
        <v>50</v>
      </c>
      <c r="P20" s="9"/>
    </row>
    <row r="21" spans="3:16" ht="17.399999999999999" x14ac:dyDescent="0.3">
      <c r="C21" s="5">
        <f t="shared" si="0"/>
        <v>300</v>
      </c>
      <c r="D21" s="5">
        <f t="shared" si="1"/>
        <v>300</v>
      </c>
      <c r="E21" s="5">
        <f t="shared" si="4"/>
        <v>0</v>
      </c>
      <c r="F21" t="b">
        <f t="shared" si="2"/>
        <v>0</v>
      </c>
      <c r="G21" t="b">
        <f t="shared" si="3"/>
        <v>0</v>
      </c>
      <c r="H21" s="5">
        <f t="shared" si="6"/>
        <v>0</v>
      </c>
      <c r="I21" s="5">
        <f t="shared" si="5"/>
        <v>0</v>
      </c>
      <c r="J21" s="5">
        <f t="shared" si="7"/>
        <v>0</v>
      </c>
      <c r="K21">
        <v>1600</v>
      </c>
      <c r="L21" s="39">
        <v>33440</v>
      </c>
      <c r="M21" s="14">
        <v>50</v>
      </c>
      <c r="N21" s="39">
        <v>20064</v>
      </c>
      <c r="O21" s="14">
        <v>50</v>
      </c>
      <c r="P21" s="9"/>
    </row>
    <row r="22" spans="3:16" ht="17.399999999999999" x14ac:dyDescent="0.3">
      <c r="C22" s="5">
        <f t="shared" si="0"/>
        <v>300</v>
      </c>
      <c r="D22" s="5">
        <f t="shared" si="1"/>
        <v>300</v>
      </c>
      <c r="E22" s="5">
        <f t="shared" si="4"/>
        <v>0</v>
      </c>
      <c r="F22" t="b">
        <f t="shared" si="2"/>
        <v>0</v>
      </c>
      <c r="G22" t="b">
        <f t="shared" si="3"/>
        <v>0</v>
      </c>
      <c r="H22" s="5">
        <f t="shared" si="6"/>
        <v>0</v>
      </c>
      <c r="I22" s="5">
        <f t="shared" si="5"/>
        <v>0</v>
      </c>
      <c r="J22" s="5">
        <f t="shared" si="7"/>
        <v>0</v>
      </c>
      <c r="K22">
        <v>1700</v>
      </c>
      <c r="L22" s="39">
        <v>34990</v>
      </c>
      <c r="M22" s="14">
        <v>50</v>
      </c>
      <c r="N22" s="39">
        <v>20994</v>
      </c>
      <c r="O22" s="14">
        <v>50</v>
      </c>
      <c r="P22" s="9"/>
    </row>
    <row r="23" spans="3:16" ht="17.399999999999999" x14ac:dyDescent="0.3">
      <c r="C23" s="5">
        <f t="shared" si="0"/>
        <v>300</v>
      </c>
      <c r="D23" s="5">
        <f t="shared" si="1"/>
        <v>300</v>
      </c>
      <c r="E23" s="5">
        <f t="shared" si="4"/>
        <v>0</v>
      </c>
      <c r="F23" t="b">
        <f t="shared" si="2"/>
        <v>0</v>
      </c>
      <c r="G23" t="b">
        <f t="shared" si="3"/>
        <v>0</v>
      </c>
      <c r="H23" s="5">
        <f t="shared" si="6"/>
        <v>0</v>
      </c>
      <c r="I23" s="5">
        <f t="shared" si="5"/>
        <v>0</v>
      </c>
      <c r="J23" s="5">
        <f t="shared" si="7"/>
        <v>0</v>
      </c>
      <c r="K23">
        <v>1800</v>
      </c>
      <c r="L23" s="39">
        <v>36476</v>
      </c>
      <c r="M23" s="14">
        <v>50</v>
      </c>
      <c r="N23" s="39">
        <v>21886</v>
      </c>
      <c r="O23" s="14">
        <v>50</v>
      </c>
      <c r="P23" s="9"/>
    </row>
    <row r="24" spans="3:16" ht="17.399999999999999" x14ac:dyDescent="0.3">
      <c r="C24" s="5">
        <f t="shared" si="0"/>
        <v>300</v>
      </c>
      <c r="D24" s="5">
        <f t="shared" si="1"/>
        <v>300</v>
      </c>
      <c r="E24" s="5">
        <f t="shared" si="4"/>
        <v>0</v>
      </c>
      <c r="F24" t="b">
        <f t="shared" si="2"/>
        <v>0</v>
      </c>
      <c r="G24" t="b">
        <f t="shared" si="3"/>
        <v>0</v>
      </c>
      <c r="H24" s="5">
        <f t="shared" si="6"/>
        <v>0</v>
      </c>
      <c r="I24" s="5">
        <f t="shared" si="5"/>
        <v>0</v>
      </c>
      <c r="J24" s="5">
        <f t="shared" si="7"/>
        <v>0</v>
      </c>
      <c r="K24">
        <v>1900</v>
      </c>
      <c r="L24" s="39">
        <v>37899</v>
      </c>
      <c r="M24" s="14">
        <v>50</v>
      </c>
      <c r="N24" s="39">
        <v>22739</v>
      </c>
      <c r="O24" s="14">
        <v>50</v>
      </c>
      <c r="P24" s="9"/>
    </row>
    <row r="25" spans="3:16" ht="17.399999999999999" x14ac:dyDescent="0.3">
      <c r="C25" s="5">
        <f t="shared" si="0"/>
        <v>300</v>
      </c>
      <c r="D25" s="5">
        <f t="shared" si="1"/>
        <v>300</v>
      </c>
      <c r="E25" s="5">
        <f t="shared" si="4"/>
        <v>0</v>
      </c>
      <c r="F25" t="b">
        <f t="shared" si="2"/>
        <v>0</v>
      </c>
      <c r="G25" t="b">
        <f t="shared" si="3"/>
        <v>0</v>
      </c>
      <c r="H25" s="5">
        <f t="shared" si="6"/>
        <v>0</v>
      </c>
      <c r="I25" s="5">
        <f t="shared" si="5"/>
        <v>0</v>
      </c>
      <c r="J25" s="5">
        <f t="shared" si="7"/>
        <v>0</v>
      </c>
      <c r="K25">
        <v>2000</v>
      </c>
      <c r="L25" s="39">
        <v>39258</v>
      </c>
      <c r="M25" s="14">
        <v>50</v>
      </c>
      <c r="N25" s="39">
        <v>23555</v>
      </c>
      <c r="O25" s="14">
        <v>50</v>
      </c>
      <c r="P25" s="9"/>
    </row>
    <row r="26" spans="3:16" ht="17.399999999999999" x14ac:dyDescent="0.3">
      <c r="C26" s="5">
        <f t="shared" si="0"/>
        <v>300</v>
      </c>
      <c r="D26" s="5">
        <f t="shared" si="1"/>
        <v>300</v>
      </c>
      <c r="E26" s="5">
        <f t="shared" si="4"/>
        <v>0</v>
      </c>
      <c r="F26" t="b">
        <f t="shared" si="2"/>
        <v>0</v>
      </c>
      <c r="G26" t="b">
        <f t="shared" si="3"/>
        <v>0</v>
      </c>
      <c r="H26" s="5">
        <f t="shared" si="6"/>
        <v>0</v>
      </c>
      <c r="I26" s="5">
        <f t="shared" si="5"/>
        <v>0</v>
      </c>
      <c r="J26" s="5">
        <f t="shared" si="7"/>
        <v>0</v>
      </c>
      <c r="K26">
        <v>2200</v>
      </c>
      <c r="L26" s="39">
        <v>41787</v>
      </c>
      <c r="M26" s="14">
        <v>50</v>
      </c>
      <c r="N26" s="39">
        <v>25072</v>
      </c>
      <c r="O26" s="14">
        <v>50</v>
      </c>
      <c r="P26" s="9"/>
    </row>
    <row r="27" spans="3:16" ht="17.399999999999999" x14ac:dyDescent="0.3">
      <c r="C27" s="5">
        <f t="shared" si="0"/>
        <v>300</v>
      </c>
      <c r="D27" s="5">
        <f t="shared" si="1"/>
        <v>300</v>
      </c>
      <c r="E27" s="5">
        <f t="shared" si="4"/>
        <v>0</v>
      </c>
      <c r="F27" t="b">
        <f t="shared" si="2"/>
        <v>0</v>
      </c>
      <c r="G27" t="b">
        <f t="shared" si="3"/>
        <v>0</v>
      </c>
      <c r="H27" s="5">
        <f t="shared" si="6"/>
        <v>0</v>
      </c>
      <c r="I27" s="5">
        <f t="shared" si="5"/>
        <v>0</v>
      </c>
      <c r="J27" s="5">
        <f t="shared" si="7"/>
        <v>0</v>
      </c>
      <c r="K27">
        <v>2400</v>
      </c>
      <c r="L27" s="39">
        <v>44061</v>
      </c>
      <c r="M27" s="14">
        <v>50</v>
      </c>
      <c r="N27" s="39">
        <v>26437</v>
      </c>
      <c r="O27" s="14">
        <v>50</v>
      </c>
      <c r="P27" s="9"/>
    </row>
    <row r="28" spans="3:16" ht="17.399999999999999" x14ac:dyDescent="0.3">
      <c r="C28" s="5">
        <f t="shared" si="0"/>
        <v>300</v>
      </c>
      <c r="D28" s="5">
        <f t="shared" si="1"/>
        <v>300</v>
      </c>
      <c r="E28" s="5">
        <f t="shared" si="4"/>
        <v>0</v>
      </c>
      <c r="F28" t="b">
        <f t="shared" si="2"/>
        <v>0</v>
      </c>
      <c r="G28" t="b">
        <f t="shared" si="3"/>
        <v>0</v>
      </c>
      <c r="H28" s="5">
        <f t="shared" si="6"/>
        <v>0</v>
      </c>
      <c r="I28" s="5">
        <f t="shared" si="5"/>
        <v>0</v>
      </c>
      <c r="J28" s="5">
        <f t="shared" si="7"/>
        <v>0</v>
      </c>
      <c r="K28">
        <v>2600</v>
      </c>
      <c r="L28" s="39">
        <v>46577</v>
      </c>
      <c r="M28" s="14">
        <v>50</v>
      </c>
      <c r="N28" s="39">
        <v>27946</v>
      </c>
      <c r="O28" s="14">
        <v>50</v>
      </c>
      <c r="P28" s="9"/>
    </row>
    <row r="29" spans="3:16" ht="17.399999999999999" x14ac:dyDescent="0.3">
      <c r="C29" s="5">
        <f t="shared" si="0"/>
        <v>300</v>
      </c>
      <c r="D29" s="5">
        <f t="shared" si="1"/>
        <v>300</v>
      </c>
      <c r="E29" s="5">
        <f t="shared" si="4"/>
        <v>0</v>
      </c>
      <c r="F29" t="b">
        <f t="shared" si="2"/>
        <v>0</v>
      </c>
      <c r="G29" t="b">
        <f t="shared" si="3"/>
        <v>0</v>
      </c>
      <c r="H29" s="5">
        <f t="shared" si="6"/>
        <v>0</v>
      </c>
      <c r="I29" s="5">
        <f t="shared" si="5"/>
        <v>0</v>
      </c>
      <c r="J29" s="5">
        <f t="shared" si="7"/>
        <v>0</v>
      </c>
      <c r="K29">
        <v>2800</v>
      </c>
      <c r="L29" s="39">
        <v>49448</v>
      </c>
      <c r="M29" s="14">
        <v>50</v>
      </c>
      <c r="N29" s="39">
        <v>29669</v>
      </c>
      <c r="O29" s="14">
        <v>50</v>
      </c>
      <c r="P29" s="9"/>
    </row>
    <row r="30" spans="3:16" ht="17.399999999999999" x14ac:dyDescent="0.3">
      <c r="C30" s="5">
        <f t="shared" si="0"/>
        <v>300</v>
      </c>
      <c r="D30" s="5">
        <f t="shared" si="1"/>
        <v>300</v>
      </c>
      <c r="E30" s="5">
        <f t="shared" si="4"/>
        <v>0</v>
      </c>
      <c r="F30" t="b">
        <f t="shared" si="2"/>
        <v>0</v>
      </c>
      <c r="G30" t="b">
        <f t="shared" si="3"/>
        <v>0</v>
      </c>
      <c r="H30" s="5">
        <f t="shared" si="6"/>
        <v>0</v>
      </c>
      <c r="I30" s="5">
        <f t="shared" si="5"/>
        <v>0</v>
      </c>
      <c r="J30" s="5">
        <f t="shared" si="7"/>
        <v>0</v>
      </c>
      <c r="K30">
        <v>3000</v>
      </c>
      <c r="L30" s="39">
        <v>52218</v>
      </c>
      <c r="M30" s="14">
        <v>50</v>
      </c>
      <c r="N30" s="39">
        <v>31331</v>
      </c>
      <c r="O30" s="14">
        <v>50</v>
      </c>
      <c r="P30" s="9"/>
    </row>
    <row r="31" spans="3:16" ht="17.399999999999999" x14ac:dyDescent="0.3">
      <c r="C31" s="5">
        <f t="shared" si="0"/>
        <v>300</v>
      </c>
      <c r="D31" s="5">
        <f t="shared" si="1"/>
        <v>300</v>
      </c>
      <c r="E31" s="5">
        <f t="shared" si="4"/>
        <v>0</v>
      </c>
      <c r="F31" t="b">
        <f t="shared" si="2"/>
        <v>0</v>
      </c>
      <c r="G31" t="b">
        <f t="shared" si="3"/>
        <v>0</v>
      </c>
      <c r="H31" s="5">
        <f t="shared" si="6"/>
        <v>0</v>
      </c>
      <c r="I31" s="5">
        <f t="shared" si="5"/>
        <v>0</v>
      </c>
      <c r="J31" s="5">
        <f t="shared" si="7"/>
        <v>0</v>
      </c>
      <c r="K31">
        <v>3200</v>
      </c>
      <c r="L31" s="39">
        <v>54886</v>
      </c>
      <c r="M31" s="14">
        <v>50</v>
      </c>
      <c r="N31" s="39">
        <v>32931</v>
      </c>
      <c r="O31" s="14">
        <v>50</v>
      </c>
      <c r="P31" s="9"/>
    </row>
    <row r="32" spans="3:16" ht="17.399999999999999" x14ac:dyDescent="0.3">
      <c r="C32" s="5">
        <f t="shared" si="0"/>
        <v>300</v>
      </c>
      <c r="D32" s="5">
        <f t="shared" si="1"/>
        <v>300</v>
      </c>
      <c r="E32" s="5">
        <f t="shared" si="4"/>
        <v>0</v>
      </c>
      <c r="F32" t="b">
        <f t="shared" si="2"/>
        <v>0</v>
      </c>
      <c r="G32" t="b">
        <f t="shared" si="3"/>
        <v>0</v>
      </c>
      <c r="H32" s="5">
        <f t="shared" si="6"/>
        <v>0</v>
      </c>
      <c r="I32" s="5">
        <f t="shared" si="5"/>
        <v>0</v>
      </c>
      <c r="J32" s="5">
        <f t="shared" si="7"/>
        <v>0</v>
      </c>
      <c r="K32">
        <v>3400</v>
      </c>
      <c r="L32" s="39">
        <v>57236</v>
      </c>
      <c r="M32" s="14">
        <v>50</v>
      </c>
      <c r="N32" s="39">
        <v>34342</v>
      </c>
      <c r="O32" s="14">
        <v>50</v>
      </c>
      <c r="P32" s="9"/>
    </row>
    <row r="33" spans="3:16" ht="17.399999999999999" x14ac:dyDescent="0.3">
      <c r="C33" s="5">
        <f t="shared" si="0"/>
        <v>300</v>
      </c>
      <c r="D33" s="5">
        <f t="shared" si="1"/>
        <v>300</v>
      </c>
      <c r="E33" s="5">
        <f t="shared" si="4"/>
        <v>0</v>
      </c>
      <c r="F33" t="b">
        <f t="shared" si="2"/>
        <v>0</v>
      </c>
      <c r="G33" t="b">
        <f t="shared" si="3"/>
        <v>0</v>
      </c>
      <c r="H33" s="5">
        <f t="shared" si="6"/>
        <v>0</v>
      </c>
      <c r="I33" s="5">
        <f t="shared" si="5"/>
        <v>0</v>
      </c>
      <c r="J33" s="5">
        <f t="shared" si="7"/>
        <v>0</v>
      </c>
      <c r="K33">
        <v>3600</v>
      </c>
      <c r="L33" s="39">
        <v>59688</v>
      </c>
      <c r="M33" s="14">
        <v>50</v>
      </c>
      <c r="N33" s="39">
        <v>35813</v>
      </c>
      <c r="O33" s="14">
        <v>50</v>
      </c>
      <c r="P33" s="9"/>
    </row>
    <row r="34" spans="3:16" ht="17.399999999999999" x14ac:dyDescent="0.3">
      <c r="C34" s="5">
        <f t="shared" si="0"/>
        <v>300</v>
      </c>
      <c r="D34" s="5">
        <f t="shared" si="1"/>
        <v>300</v>
      </c>
      <c r="E34" s="5">
        <f t="shared" si="4"/>
        <v>0</v>
      </c>
      <c r="F34" t="b">
        <f t="shared" si="2"/>
        <v>0</v>
      </c>
      <c r="G34" t="b">
        <f t="shared" si="3"/>
        <v>0</v>
      </c>
      <c r="H34" s="5">
        <f t="shared" si="6"/>
        <v>0</v>
      </c>
      <c r="I34" s="5">
        <f t="shared" si="5"/>
        <v>0</v>
      </c>
      <c r="J34" s="5">
        <f t="shared" si="7"/>
        <v>0</v>
      </c>
      <c r="K34">
        <v>3800</v>
      </c>
      <c r="L34" s="39">
        <v>62039</v>
      </c>
      <c r="M34" s="14">
        <v>50</v>
      </c>
      <c r="N34" s="39">
        <v>37223</v>
      </c>
      <c r="O34" s="14">
        <v>50</v>
      </c>
      <c r="P34" s="9"/>
    </row>
    <row r="35" spans="3:16" ht="17.399999999999999" x14ac:dyDescent="0.3">
      <c r="C35" s="5">
        <f t="shared" si="0"/>
        <v>300</v>
      </c>
      <c r="D35" s="5">
        <f t="shared" si="1"/>
        <v>300</v>
      </c>
      <c r="E35" s="5">
        <f t="shared" si="4"/>
        <v>0</v>
      </c>
      <c r="F35" t="b">
        <f t="shared" si="2"/>
        <v>0</v>
      </c>
      <c r="G35" t="b">
        <f t="shared" si="3"/>
        <v>0</v>
      </c>
      <c r="H35" s="5">
        <f t="shared" si="6"/>
        <v>0</v>
      </c>
      <c r="I35" s="5">
        <f t="shared" si="5"/>
        <v>0</v>
      </c>
      <c r="J35" s="5">
        <f t="shared" si="7"/>
        <v>0</v>
      </c>
      <c r="K35">
        <v>4000</v>
      </c>
      <c r="L35" s="39">
        <v>64287</v>
      </c>
      <c r="M35" s="14">
        <v>50</v>
      </c>
      <c r="N35" s="39">
        <v>38572</v>
      </c>
      <c r="O35" s="14">
        <v>50</v>
      </c>
      <c r="P35" s="9"/>
    </row>
    <row r="36" spans="3:16" ht="17.399999999999999" x14ac:dyDescent="0.3">
      <c r="C36" s="5">
        <f t="shared" ref="C36:C57" si="8">C35</f>
        <v>300</v>
      </c>
      <c r="D36" s="5">
        <f t="shared" ref="D36:D57" si="9">D35</f>
        <v>300</v>
      </c>
      <c r="E36" s="5">
        <f t="shared" si="4"/>
        <v>0</v>
      </c>
      <c r="F36" t="b">
        <f t="shared" si="2"/>
        <v>0</v>
      </c>
      <c r="G36" t="b">
        <f t="shared" si="3"/>
        <v>0</v>
      </c>
      <c r="H36" s="5">
        <f t="shared" si="6"/>
        <v>0</v>
      </c>
      <c r="I36" s="5">
        <f t="shared" si="5"/>
        <v>0</v>
      </c>
      <c r="J36" s="5">
        <f t="shared" si="7"/>
        <v>0</v>
      </c>
      <c r="K36">
        <v>4200</v>
      </c>
      <c r="L36" s="39">
        <v>66168</v>
      </c>
      <c r="M36" s="14">
        <v>50</v>
      </c>
      <c r="N36" s="39">
        <v>39701</v>
      </c>
      <c r="O36" s="14">
        <v>50</v>
      </c>
      <c r="P36" s="9"/>
    </row>
    <row r="37" spans="3:16" ht="17.399999999999999" x14ac:dyDescent="0.3">
      <c r="C37" s="5">
        <f t="shared" si="8"/>
        <v>300</v>
      </c>
      <c r="D37" s="5">
        <f t="shared" si="9"/>
        <v>300</v>
      </c>
      <c r="E37" s="5">
        <f t="shared" si="4"/>
        <v>0</v>
      </c>
      <c r="F37" t="b">
        <f t="shared" ref="F37:F63" si="10">AND(C37&gt;K36,C37&lt;K37)</f>
        <v>0</v>
      </c>
      <c r="G37" t="b">
        <f t="shared" ref="G37:G63" si="11">AND(D37&gt;K36,D37&lt;K37)</f>
        <v>0</v>
      </c>
      <c r="H37" s="5">
        <f t="shared" si="6"/>
        <v>0</v>
      </c>
      <c r="I37" s="5">
        <f t="shared" si="5"/>
        <v>0</v>
      </c>
      <c r="J37" s="5">
        <f t="shared" si="7"/>
        <v>0</v>
      </c>
      <c r="K37">
        <v>4400</v>
      </c>
      <c r="L37" s="39">
        <v>68200</v>
      </c>
      <c r="M37" s="14">
        <v>50</v>
      </c>
      <c r="N37" s="39">
        <v>40920</v>
      </c>
      <c r="O37" s="14">
        <v>50</v>
      </c>
      <c r="P37" s="9"/>
    </row>
    <row r="38" spans="3:16" ht="17.399999999999999" x14ac:dyDescent="0.3">
      <c r="C38" s="5">
        <f t="shared" si="8"/>
        <v>300</v>
      </c>
      <c r="D38" s="5">
        <f t="shared" si="9"/>
        <v>300</v>
      </c>
      <c r="E38" s="5">
        <f t="shared" ref="E38:E63" si="12">IF(C38=K38,L38,0)</f>
        <v>0</v>
      </c>
      <c r="F38" t="b">
        <f t="shared" si="10"/>
        <v>0</v>
      </c>
      <c r="G38" t="b">
        <f t="shared" si="11"/>
        <v>0</v>
      </c>
      <c r="H38" s="5">
        <f t="shared" si="6"/>
        <v>0</v>
      </c>
      <c r="I38" s="5">
        <f t="shared" ref="I38:I63" si="13">IF(D38=K38,N38,0)</f>
        <v>0</v>
      </c>
      <c r="J38" s="5">
        <f t="shared" si="7"/>
        <v>0</v>
      </c>
      <c r="K38">
        <v>4600</v>
      </c>
      <c r="L38" s="39">
        <v>70132</v>
      </c>
      <c r="M38" s="14">
        <v>50</v>
      </c>
      <c r="N38" s="39">
        <v>42079</v>
      </c>
      <c r="O38" s="14">
        <v>50</v>
      </c>
      <c r="P38" s="9"/>
    </row>
    <row r="39" spans="3:16" ht="17.399999999999999" x14ac:dyDescent="0.3">
      <c r="C39" s="5">
        <f t="shared" si="8"/>
        <v>300</v>
      </c>
      <c r="D39" s="5">
        <f t="shared" si="9"/>
        <v>300</v>
      </c>
      <c r="E39" s="5">
        <f t="shared" si="12"/>
        <v>0</v>
      </c>
      <c r="F39" t="b">
        <f t="shared" si="10"/>
        <v>0</v>
      </c>
      <c r="G39" t="b">
        <f t="shared" si="11"/>
        <v>0</v>
      </c>
      <c r="H39" s="5">
        <f t="shared" ref="H39:H63" si="14">IF(F39=TRUE,(((L39-L38)/(K39-K38))*(C39-K38))+L38,0)</f>
        <v>0</v>
      </c>
      <c r="I39" s="5">
        <f t="shared" si="13"/>
        <v>0</v>
      </c>
      <c r="J39" s="5">
        <f t="shared" ref="J39:J63" si="15">IF(G39=TRUE,(((N39-N38)/(K39-K38))*(D39-K38))+N38,0)</f>
        <v>0</v>
      </c>
      <c r="K39">
        <v>4800</v>
      </c>
      <c r="L39" s="39">
        <v>71961</v>
      </c>
      <c r="M39" s="14">
        <v>50</v>
      </c>
      <c r="N39" s="39">
        <v>43177</v>
      </c>
      <c r="O39" s="14">
        <v>50</v>
      </c>
      <c r="P39" s="9"/>
    </row>
    <row r="40" spans="3:16" ht="17.399999999999999" x14ac:dyDescent="0.3">
      <c r="C40" s="5">
        <f t="shared" si="8"/>
        <v>300</v>
      </c>
      <c r="D40" s="5">
        <f t="shared" si="9"/>
        <v>300</v>
      </c>
      <c r="E40" s="5">
        <f t="shared" si="12"/>
        <v>0</v>
      </c>
      <c r="F40" t="b">
        <f t="shared" si="10"/>
        <v>0</v>
      </c>
      <c r="G40" t="b">
        <f t="shared" si="11"/>
        <v>0</v>
      </c>
      <c r="H40" s="5">
        <f t="shared" si="14"/>
        <v>0</v>
      </c>
      <c r="I40" s="5">
        <f t="shared" si="13"/>
        <v>0</v>
      </c>
      <c r="J40" s="5">
        <f t="shared" si="15"/>
        <v>0</v>
      </c>
      <c r="K40">
        <v>5000</v>
      </c>
      <c r="L40" s="39">
        <v>73371</v>
      </c>
      <c r="M40" s="14">
        <v>50</v>
      </c>
      <c r="N40" s="39">
        <v>44023</v>
      </c>
      <c r="O40" s="14">
        <v>50</v>
      </c>
      <c r="P40" s="9"/>
    </row>
    <row r="41" spans="3:16" ht="17.399999999999999" x14ac:dyDescent="0.3">
      <c r="C41" s="5">
        <f t="shared" si="8"/>
        <v>300</v>
      </c>
      <c r="D41" s="5">
        <f t="shared" si="9"/>
        <v>300</v>
      </c>
      <c r="E41" s="5">
        <f t="shared" si="12"/>
        <v>0</v>
      </c>
      <c r="F41" t="b">
        <f t="shared" si="10"/>
        <v>0</v>
      </c>
      <c r="G41" t="b">
        <f t="shared" si="11"/>
        <v>0</v>
      </c>
      <c r="H41" s="5">
        <f t="shared" si="14"/>
        <v>0</v>
      </c>
      <c r="I41" s="5">
        <f t="shared" si="13"/>
        <v>0</v>
      </c>
      <c r="J41" s="5">
        <f t="shared" si="15"/>
        <v>0</v>
      </c>
      <c r="K41">
        <v>6000</v>
      </c>
      <c r="L41" s="39">
        <v>84234</v>
      </c>
      <c r="M41" s="14">
        <v>50</v>
      </c>
      <c r="N41" s="39">
        <v>50540</v>
      </c>
      <c r="O41" s="14">
        <v>50</v>
      </c>
      <c r="P41" s="9"/>
    </row>
    <row r="42" spans="3:16" ht="17.399999999999999" x14ac:dyDescent="0.3">
      <c r="C42" s="5">
        <f t="shared" si="8"/>
        <v>300</v>
      </c>
      <c r="D42" s="5">
        <f t="shared" si="9"/>
        <v>300</v>
      </c>
      <c r="E42" s="5">
        <f t="shared" si="12"/>
        <v>0</v>
      </c>
      <c r="F42" t="b">
        <f t="shared" si="10"/>
        <v>0</v>
      </c>
      <c r="G42" t="b">
        <f t="shared" si="11"/>
        <v>0</v>
      </c>
      <c r="H42" s="5">
        <f t="shared" si="14"/>
        <v>0</v>
      </c>
      <c r="I42" s="5">
        <f t="shared" si="13"/>
        <v>0</v>
      </c>
      <c r="J42" s="5">
        <f t="shared" si="15"/>
        <v>0</v>
      </c>
      <c r="K42">
        <v>7000</v>
      </c>
      <c r="L42" s="39">
        <v>93826</v>
      </c>
      <c r="M42" s="14">
        <v>50</v>
      </c>
      <c r="N42" s="39">
        <v>56296</v>
      </c>
      <c r="O42" s="14">
        <v>50</v>
      </c>
      <c r="P42" s="9"/>
    </row>
    <row r="43" spans="3:16" ht="17.399999999999999" x14ac:dyDescent="0.3">
      <c r="C43" s="5">
        <f t="shared" si="8"/>
        <v>300</v>
      </c>
      <c r="D43" s="5">
        <f t="shared" si="9"/>
        <v>300</v>
      </c>
      <c r="E43" s="5">
        <f t="shared" si="12"/>
        <v>0</v>
      </c>
      <c r="F43" t="b">
        <f t="shared" si="10"/>
        <v>0</v>
      </c>
      <c r="G43" t="b">
        <f t="shared" si="11"/>
        <v>0</v>
      </c>
      <c r="H43" s="5">
        <f t="shared" si="14"/>
        <v>0</v>
      </c>
      <c r="I43" s="5">
        <f t="shared" si="13"/>
        <v>0</v>
      </c>
      <c r="J43" s="5">
        <f t="shared" si="15"/>
        <v>0</v>
      </c>
      <c r="K43">
        <v>8000</v>
      </c>
      <c r="L43" s="39">
        <v>103165</v>
      </c>
      <c r="M43" s="14">
        <v>50</v>
      </c>
      <c r="N43" s="39">
        <v>61899</v>
      </c>
      <c r="O43" s="14">
        <v>50</v>
      </c>
      <c r="P43" s="9"/>
    </row>
    <row r="44" spans="3:16" ht="17.399999999999999" x14ac:dyDescent="0.3">
      <c r="C44" s="5">
        <f t="shared" si="8"/>
        <v>300</v>
      </c>
      <c r="D44" s="5">
        <f t="shared" si="9"/>
        <v>300</v>
      </c>
      <c r="E44" s="5">
        <f t="shared" si="12"/>
        <v>0</v>
      </c>
      <c r="F44" t="b">
        <f t="shared" si="10"/>
        <v>0</v>
      </c>
      <c r="G44" t="b">
        <f t="shared" si="11"/>
        <v>0</v>
      </c>
      <c r="H44" s="5">
        <f t="shared" si="14"/>
        <v>0</v>
      </c>
      <c r="I44" s="5">
        <f t="shared" si="13"/>
        <v>0</v>
      </c>
      <c r="J44" s="5">
        <f t="shared" si="15"/>
        <v>0</v>
      </c>
      <c r="K44">
        <v>9000</v>
      </c>
      <c r="L44" s="39">
        <v>112630</v>
      </c>
      <c r="M44" s="14">
        <v>50</v>
      </c>
      <c r="N44" s="39">
        <v>67578</v>
      </c>
      <c r="O44" s="14">
        <v>50</v>
      </c>
      <c r="P44" s="9"/>
    </row>
    <row r="45" spans="3:16" ht="17.399999999999999" x14ac:dyDescent="0.3">
      <c r="C45" s="5">
        <f t="shared" si="8"/>
        <v>300</v>
      </c>
      <c r="D45" s="5">
        <f t="shared" si="9"/>
        <v>300</v>
      </c>
      <c r="E45" s="5">
        <f t="shared" si="12"/>
        <v>0</v>
      </c>
      <c r="F45" t="b">
        <f t="shared" si="10"/>
        <v>0</v>
      </c>
      <c r="G45" t="b">
        <f t="shared" si="11"/>
        <v>0</v>
      </c>
      <c r="H45" s="5">
        <f t="shared" si="14"/>
        <v>0</v>
      </c>
      <c r="I45" s="5">
        <f t="shared" si="13"/>
        <v>0</v>
      </c>
      <c r="J45" s="5">
        <f t="shared" si="15"/>
        <v>0</v>
      </c>
      <c r="K45">
        <v>10000</v>
      </c>
      <c r="L45" s="39">
        <v>121333</v>
      </c>
      <c r="M45" s="14">
        <v>50</v>
      </c>
      <c r="N45" s="39">
        <v>72800</v>
      </c>
      <c r="O45" s="14">
        <v>50</v>
      </c>
      <c r="P45" s="9"/>
    </row>
    <row r="46" spans="3:16" ht="17.399999999999999" x14ac:dyDescent="0.3">
      <c r="C46" s="5">
        <f t="shared" si="8"/>
        <v>300</v>
      </c>
      <c r="D46" s="5">
        <f t="shared" si="9"/>
        <v>300</v>
      </c>
      <c r="E46" s="5">
        <f t="shared" si="12"/>
        <v>0</v>
      </c>
      <c r="F46" t="b">
        <f t="shared" si="10"/>
        <v>0</v>
      </c>
      <c r="G46" t="b">
        <f t="shared" si="11"/>
        <v>0</v>
      </c>
      <c r="H46" s="5">
        <f t="shared" si="14"/>
        <v>0</v>
      </c>
      <c r="I46" s="5">
        <f t="shared" si="13"/>
        <v>0</v>
      </c>
      <c r="J46" s="5">
        <f t="shared" si="15"/>
        <v>0</v>
      </c>
      <c r="K46">
        <v>12500</v>
      </c>
      <c r="L46" s="39">
        <v>142137</v>
      </c>
      <c r="M46" s="14">
        <v>50</v>
      </c>
      <c r="N46" s="39">
        <v>85282</v>
      </c>
      <c r="O46" s="14">
        <v>50</v>
      </c>
      <c r="P46" s="9"/>
    </row>
    <row r="47" spans="3:16" ht="17.399999999999999" x14ac:dyDescent="0.3">
      <c r="C47" s="5">
        <f t="shared" si="8"/>
        <v>300</v>
      </c>
      <c r="D47" s="5">
        <f t="shared" si="9"/>
        <v>300</v>
      </c>
      <c r="E47" s="5">
        <f t="shared" si="12"/>
        <v>0</v>
      </c>
      <c r="F47" t="b">
        <f t="shared" si="10"/>
        <v>0</v>
      </c>
      <c r="G47" t="b">
        <f t="shared" si="11"/>
        <v>0</v>
      </c>
      <c r="H47" s="5">
        <f t="shared" si="14"/>
        <v>0</v>
      </c>
      <c r="I47" s="5">
        <f t="shared" si="13"/>
        <v>0</v>
      </c>
      <c r="J47" s="5">
        <f t="shared" si="15"/>
        <v>0</v>
      </c>
      <c r="K47">
        <v>15000</v>
      </c>
      <c r="L47" s="39">
        <v>160083</v>
      </c>
      <c r="M47" s="14">
        <v>50</v>
      </c>
      <c r="N47" s="39">
        <v>96050</v>
      </c>
      <c r="O47" s="14">
        <v>50</v>
      </c>
      <c r="P47" s="9"/>
    </row>
    <row r="48" spans="3:16" ht="17.399999999999999" x14ac:dyDescent="0.3">
      <c r="C48" s="5">
        <f t="shared" si="8"/>
        <v>300</v>
      </c>
      <c r="D48" s="5">
        <f t="shared" si="9"/>
        <v>300</v>
      </c>
      <c r="E48" s="5">
        <f t="shared" si="12"/>
        <v>0</v>
      </c>
      <c r="F48" t="b">
        <f t="shared" si="10"/>
        <v>0</v>
      </c>
      <c r="G48" t="b">
        <f t="shared" si="11"/>
        <v>0</v>
      </c>
      <c r="H48" s="5">
        <f t="shared" si="14"/>
        <v>0</v>
      </c>
      <c r="I48" s="5">
        <f t="shared" si="13"/>
        <v>0</v>
      </c>
      <c r="J48" s="5">
        <f t="shared" si="15"/>
        <v>0</v>
      </c>
      <c r="K48">
        <v>17500</v>
      </c>
      <c r="L48" s="39">
        <v>175647</v>
      </c>
      <c r="M48" s="14">
        <v>50</v>
      </c>
      <c r="N48" s="39">
        <v>105388</v>
      </c>
      <c r="O48" s="14">
        <v>50</v>
      </c>
      <c r="P48" s="9"/>
    </row>
    <row r="49" spans="3:16" ht="17.399999999999999" x14ac:dyDescent="0.3">
      <c r="C49" s="5">
        <f t="shared" si="8"/>
        <v>300</v>
      </c>
      <c r="D49" s="5">
        <f t="shared" si="9"/>
        <v>300</v>
      </c>
      <c r="E49" s="5">
        <f t="shared" si="12"/>
        <v>0</v>
      </c>
      <c r="F49" t="b">
        <f t="shared" si="10"/>
        <v>0</v>
      </c>
      <c r="G49" t="b">
        <f t="shared" si="11"/>
        <v>0</v>
      </c>
      <c r="H49" s="5">
        <f t="shared" si="14"/>
        <v>0</v>
      </c>
      <c r="I49" s="5">
        <f t="shared" si="13"/>
        <v>0</v>
      </c>
      <c r="J49" s="5">
        <f t="shared" si="15"/>
        <v>0</v>
      </c>
      <c r="K49">
        <v>20000</v>
      </c>
      <c r="L49" s="39">
        <v>191846</v>
      </c>
      <c r="M49" s="14">
        <v>50</v>
      </c>
      <c r="N49" s="39">
        <v>115107</v>
      </c>
      <c r="O49" s="14">
        <v>50</v>
      </c>
      <c r="P49" s="9"/>
    </row>
    <row r="50" spans="3:16" ht="17.399999999999999" x14ac:dyDescent="0.3">
      <c r="C50" s="5">
        <f t="shared" si="8"/>
        <v>300</v>
      </c>
      <c r="D50" s="5">
        <f t="shared" si="9"/>
        <v>300</v>
      </c>
      <c r="E50" s="5">
        <f t="shared" si="12"/>
        <v>0</v>
      </c>
      <c r="F50" t="b">
        <f t="shared" si="10"/>
        <v>0</v>
      </c>
      <c r="G50" t="b">
        <f t="shared" si="11"/>
        <v>0</v>
      </c>
      <c r="H50" s="5">
        <f t="shared" si="14"/>
        <v>0</v>
      </c>
      <c r="I50" s="5">
        <f t="shared" si="13"/>
        <v>0</v>
      </c>
      <c r="J50" s="5">
        <f t="shared" si="15"/>
        <v>0</v>
      </c>
      <c r="K50">
        <v>22500</v>
      </c>
      <c r="L50" s="39">
        <v>204392</v>
      </c>
      <c r="M50" s="14">
        <v>50</v>
      </c>
      <c r="N50" s="39">
        <v>122635</v>
      </c>
      <c r="O50" s="14">
        <v>50</v>
      </c>
      <c r="P50" s="9"/>
    </row>
    <row r="51" spans="3:16" ht="17.399999999999999" x14ac:dyDescent="0.3">
      <c r="C51" s="5">
        <f t="shared" si="8"/>
        <v>300</v>
      </c>
      <c r="D51" s="5">
        <f t="shared" si="9"/>
        <v>300</v>
      </c>
      <c r="E51" s="5">
        <f t="shared" si="12"/>
        <v>0</v>
      </c>
      <c r="F51" t="b">
        <f t="shared" si="10"/>
        <v>0</v>
      </c>
      <c r="G51" t="b">
        <f t="shared" si="11"/>
        <v>0</v>
      </c>
      <c r="H51" s="5">
        <f t="shared" si="14"/>
        <v>0</v>
      </c>
      <c r="I51" s="5">
        <f t="shared" si="13"/>
        <v>0</v>
      </c>
      <c r="J51" s="5">
        <f t="shared" si="15"/>
        <v>0</v>
      </c>
      <c r="K51">
        <v>25000</v>
      </c>
      <c r="L51" s="39">
        <v>214397</v>
      </c>
      <c r="M51" s="14">
        <v>50</v>
      </c>
      <c r="N51" s="39">
        <v>128638</v>
      </c>
      <c r="O51" s="14">
        <v>50</v>
      </c>
      <c r="P51" s="9"/>
    </row>
    <row r="52" spans="3:16" ht="17.399999999999999" x14ac:dyDescent="0.3">
      <c r="C52" s="5">
        <f t="shared" si="8"/>
        <v>300</v>
      </c>
      <c r="D52" s="5">
        <f t="shared" si="9"/>
        <v>300</v>
      </c>
      <c r="E52" s="5">
        <f t="shared" si="12"/>
        <v>0</v>
      </c>
      <c r="F52" t="b">
        <f t="shared" si="10"/>
        <v>0</v>
      </c>
      <c r="G52" t="b">
        <f t="shared" si="11"/>
        <v>0</v>
      </c>
      <c r="H52" s="5">
        <f t="shared" si="14"/>
        <v>0</v>
      </c>
      <c r="I52" s="5">
        <f t="shared" si="13"/>
        <v>0</v>
      </c>
      <c r="J52" s="5">
        <f t="shared" si="15"/>
        <v>0</v>
      </c>
      <c r="K52">
        <v>27500</v>
      </c>
      <c r="L52" s="39">
        <v>225355</v>
      </c>
      <c r="M52" s="14">
        <v>50</v>
      </c>
      <c r="N52" s="39">
        <v>135213</v>
      </c>
      <c r="O52" s="14">
        <v>50</v>
      </c>
      <c r="P52" s="9"/>
    </row>
    <row r="53" spans="3:16" ht="17.399999999999999" x14ac:dyDescent="0.3">
      <c r="C53" s="5">
        <f t="shared" si="8"/>
        <v>300</v>
      </c>
      <c r="D53" s="5">
        <f t="shared" si="9"/>
        <v>300</v>
      </c>
      <c r="E53" s="5">
        <f t="shared" si="12"/>
        <v>0</v>
      </c>
      <c r="F53" t="b">
        <f t="shared" si="10"/>
        <v>0</v>
      </c>
      <c r="G53" t="b">
        <f t="shared" si="11"/>
        <v>0</v>
      </c>
      <c r="H53" s="5">
        <f t="shared" si="14"/>
        <v>0</v>
      </c>
      <c r="I53" s="5">
        <f t="shared" si="13"/>
        <v>0</v>
      </c>
      <c r="J53" s="5">
        <f t="shared" si="15"/>
        <v>0</v>
      </c>
      <c r="K53">
        <v>30000</v>
      </c>
      <c r="L53" s="39">
        <v>232502</v>
      </c>
      <c r="M53" s="14">
        <v>50</v>
      </c>
      <c r="N53" s="39">
        <v>139501</v>
      </c>
      <c r="O53" s="14">
        <v>50</v>
      </c>
      <c r="P53" s="9"/>
    </row>
    <row r="54" spans="3:16" ht="17.399999999999999" x14ac:dyDescent="0.3">
      <c r="C54" s="5">
        <f t="shared" si="8"/>
        <v>300</v>
      </c>
      <c r="D54" s="5">
        <f t="shared" si="9"/>
        <v>300</v>
      </c>
      <c r="E54" s="5">
        <f t="shared" si="12"/>
        <v>0</v>
      </c>
      <c r="F54" t="b">
        <f t="shared" si="10"/>
        <v>0</v>
      </c>
      <c r="G54" t="b">
        <f t="shared" si="11"/>
        <v>0</v>
      </c>
      <c r="H54" s="5">
        <f t="shared" si="14"/>
        <v>0</v>
      </c>
      <c r="I54" s="5">
        <f t="shared" si="13"/>
        <v>0</v>
      </c>
      <c r="J54" s="5">
        <f t="shared" si="15"/>
        <v>0</v>
      </c>
      <c r="K54">
        <v>35000</v>
      </c>
      <c r="L54" s="39">
        <v>253465</v>
      </c>
      <c r="M54" s="14">
        <v>50</v>
      </c>
      <c r="N54" s="39">
        <v>152079</v>
      </c>
      <c r="O54" s="14">
        <v>50</v>
      </c>
      <c r="P54" s="9"/>
    </row>
    <row r="55" spans="3:16" ht="17.399999999999999" x14ac:dyDescent="0.3">
      <c r="C55" s="5">
        <f t="shared" si="8"/>
        <v>300</v>
      </c>
      <c r="D55" s="5">
        <f t="shared" si="9"/>
        <v>300</v>
      </c>
      <c r="E55" s="5">
        <f t="shared" si="12"/>
        <v>0</v>
      </c>
      <c r="F55" t="b">
        <f t="shared" si="10"/>
        <v>0</v>
      </c>
      <c r="G55" t="b">
        <f t="shared" si="11"/>
        <v>0</v>
      </c>
      <c r="H55" s="5">
        <f t="shared" si="14"/>
        <v>0</v>
      </c>
      <c r="I55" s="5">
        <f t="shared" si="13"/>
        <v>0</v>
      </c>
      <c r="J55" s="5">
        <f t="shared" si="15"/>
        <v>0</v>
      </c>
      <c r="K55">
        <v>40000</v>
      </c>
      <c r="L55" s="39">
        <v>271887</v>
      </c>
      <c r="M55" s="14">
        <v>50</v>
      </c>
      <c r="N55" s="39">
        <v>163132</v>
      </c>
      <c r="O55" s="14">
        <v>50</v>
      </c>
      <c r="P55" s="9"/>
    </row>
    <row r="56" spans="3:16" ht="17.399999999999999" x14ac:dyDescent="0.3">
      <c r="C56" s="5">
        <f t="shared" si="8"/>
        <v>300</v>
      </c>
      <c r="D56" s="5">
        <f t="shared" si="9"/>
        <v>300</v>
      </c>
      <c r="E56" s="5">
        <f t="shared" si="12"/>
        <v>0</v>
      </c>
      <c r="F56" t="b">
        <f t="shared" si="10"/>
        <v>0</v>
      </c>
      <c r="G56" t="b">
        <f t="shared" si="11"/>
        <v>0</v>
      </c>
      <c r="H56" s="5">
        <f t="shared" si="14"/>
        <v>0</v>
      </c>
      <c r="I56" s="5">
        <f t="shared" si="13"/>
        <v>0</v>
      </c>
      <c r="J56" s="5">
        <f t="shared" si="15"/>
        <v>0</v>
      </c>
      <c r="K56">
        <v>45000</v>
      </c>
      <c r="L56" s="39">
        <v>288721</v>
      </c>
      <c r="M56" s="14">
        <v>50</v>
      </c>
      <c r="N56" s="39">
        <v>173233</v>
      </c>
      <c r="O56" s="14">
        <v>50</v>
      </c>
      <c r="P56" s="9"/>
    </row>
    <row r="57" spans="3:16" ht="17.399999999999999" x14ac:dyDescent="0.3">
      <c r="C57" s="5">
        <f t="shared" si="8"/>
        <v>300</v>
      </c>
      <c r="D57" s="5">
        <f t="shared" si="9"/>
        <v>300</v>
      </c>
      <c r="E57" s="5">
        <f t="shared" si="12"/>
        <v>0</v>
      </c>
      <c r="F57" t="b">
        <f t="shared" si="10"/>
        <v>0</v>
      </c>
      <c r="G57" t="b">
        <f t="shared" si="11"/>
        <v>0</v>
      </c>
      <c r="H57" s="5">
        <f t="shared" si="14"/>
        <v>0</v>
      </c>
      <c r="I57" s="5">
        <f t="shared" si="13"/>
        <v>0</v>
      </c>
      <c r="J57" s="5">
        <f t="shared" si="15"/>
        <v>0</v>
      </c>
      <c r="K57">
        <v>50000</v>
      </c>
      <c r="L57" s="39">
        <v>304920</v>
      </c>
      <c r="M57" s="14">
        <v>50</v>
      </c>
      <c r="N57" s="39">
        <v>182952</v>
      </c>
      <c r="O57" s="14">
        <v>50</v>
      </c>
      <c r="P57" s="9"/>
    </row>
    <row r="58" spans="3:16" ht="17.399999999999999" x14ac:dyDescent="0.3">
      <c r="C58" s="5">
        <f>C55</f>
        <v>300</v>
      </c>
      <c r="D58" s="5">
        <f>D55</f>
        <v>300</v>
      </c>
      <c r="E58" s="5">
        <f t="shared" si="12"/>
        <v>0</v>
      </c>
      <c r="F58" t="b">
        <f t="shared" si="10"/>
        <v>0</v>
      </c>
      <c r="G58" t="b">
        <f t="shared" si="11"/>
        <v>0</v>
      </c>
      <c r="H58" s="5">
        <f t="shared" si="14"/>
        <v>0</v>
      </c>
      <c r="I58" s="5">
        <f t="shared" si="13"/>
        <v>0</v>
      </c>
      <c r="J58" s="5">
        <f t="shared" si="15"/>
        <v>0</v>
      </c>
      <c r="K58">
        <v>55000</v>
      </c>
      <c r="L58" s="39">
        <v>317943</v>
      </c>
      <c r="M58" s="14">
        <v>50</v>
      </c>
      <c r="N58" s="39">
        <v>190766</v>
      </c>
      <c r="O58" s="14">
        <v>50</v>
      </c>
      <c r="P58" s="9"/>
    </row>
    <row r="59" spans="3:16" ht="17.399999999999999" x14ac:dyDescent="0.3">
      <c r="C59" s="5">
        <f>C57</f>
        <v>300</v>
      </c>
      <c r="D59" s="5">
        <f>D57</f>
        <v>300</v>
      </c>
      <c r="E59" s="5">
        <f t="shared" si="12"/>
        <v>0</v>
      </c>
      <c r="F59" t="b">
        <f t="shared" si="10"/>
        <v>0</v>
      </c>
      <c r="G59" t="b">
        <f t="shared" si="11"/>
        <v>0</v>
      </c>
      <c r="H59" s="5">
        <f t="shared" si="14"/>
        <v>0</v>
      </c>
      <c r="I59" s="5">
        <f t="shared" si="13"/>
        <v>0</v>
      </c>
      <c r="J59" s="5">
        <f t="shared" si="15"/>
        <v>0</v>
      </c>
      <c r="K59">
        <v>60000</v>
      </c>
      <c r="L59" s="39">
        <v>331601</v>
      </c>
      <c r="M59" s="14">
        <v>50</v>
      </c>
      <c r="N59" s="39">
        <v>198960</v>
      </c>
      <c r="O59" s="14">
        <v>50</v>
      </c>
      <c r="P59" s="9"/>
    </row>
    <row r="60" spans="3:16" ht="17.399999999999999" x14ac:dyDescent="0.3">
      <c r="C60" s="5">
        <f t="shared" ref="C60:D63" si="16">C59</f>
        <v>300</v>
      </c>
      <c r="D60" s="5">
        <f t="shared" si="16"/>
        <v>300</v>
      </c>
      <c r="E60" s="5">
        <f t="shared" si="12"/>
        <v>0</v>
      </c>
      <c r="F60" t="b">
        <f t="shared" si="10"/>
        <v>0</v>
      </c>
      <c r="G60" t="b">
        <f t="shared" si="11"/>
        <v>0</v>
      </c>
      <c r="H60" s="5">
        <f t="shared" si="14"/>
        <v>0</v>
      </c>
      <c r="I60" s="5">
        <f t="shared" si="13"/>
        <v>0</v>
      </c>
      <c r="J60" s="5">
        <f t="shared" si="15"/>
        <v>0</v>
      </c>
      <c r="K60">
        <v>70000</v>
      </c>
      <c r="L60" s="39">
        <v>360187</v>
      </c>
      <c r="M60" s="14">
        <v>50</v>
      </c>
      <c r="N60" s="39">
        <v>216112</v>
      </c>
      <c r="O60" s="14">
        <v>50</v>
      </c>
      <c r="P60" s="9"/>
    </row>
    <row r="61" spans="3:16" ht="17.399999999999999" x14ac:dyDescent="0.3">
      <c r="C61" s="5">
        <f t="shared" si="16"/>
        <v>300</v>
      </c>
      <c r="D61" s="5">
        <f t="shared" si="16"/>
        <v>300</v>
      </c>
      <c r="E61" s="5">
        <f t="shared" si="12"/>
        <v>0</v>
      </c>
      <c r="F61" t="b">
        <f t="shared" si="10"/>
        <v>0</v>
      </c>
      <c r="G61" t="b">
        <f t="shared" si="11"/>
        <v>0</v>
      </c>
      <c r="H61" s="5">
        <f t="shared" si="14"/>
        <v>0</v>
      </c>
      <c r="I61" s="5">
        <f t="shared" si="13"/>
        <v>0</v>
      </c>
      <c r="J61" s="5">
        <f t="shared" si="15"/>
        <v>0</v>
      </c>
      <c r="K61">
        <v>80000</v>
      </c>
      <c r="L61" s="39">
        <v>381150</v>
      </c>
      <c r="M61" s="14">
        <v>50</v>
      </c>
      <c r="N61" s="39">
        <v>228690</v>
      </c>
      <c r="O61" s="14">
        <v>50</v>
      </c>
      <c r="P61" s="9"/>
    </row>
    <row r="62" spans="3:16" ht="17.399999999999999" x14ac:dyDescent="0.3">
      <c r="C62" s="5">
        <f t="shared" si="16"/>
        <v>300</v>
      </c>
      <c r="D62" s="5">
        <f t="shared" si="16"/>
        <v>300</v>
      </c>
      <c r="E62" s="5">
        <f t="shared" si="12"/>
        <v>0</v>
      </c>
      <c r="F62" t="b">
        <f t="shared" si="10"/>
        <v>0</v>
      </c>
      <c r="G62" t="b">
        <f t="shared" si="11"/>
        <v>0</v>
      </c>
      <c r="H62" s="5">
        <f t="shared" si="14"/>
        <v>0</v>
      </c>
      <c r="I62" s="5">
        <f t="shared" si="13"/>
        <v>0</v>
      </c>
      <c r="J62" s="5">
        <f t="shared" si="15"/>
        <v>0</v>
      </c>
      <c r="K62">
        <v>90000</v>
      </c>
      <c r="L62" s="39">
        <v>428794</v>
      </c>
      <c r="M62" s="14">
        <v>50</v>
      </c>
      <c r="N62" s="39">
        <v>257276</v>
      </c>
      <c r="O62" s="14">
        <v>50</v>
      </c>
      <c r="P62" s="9"/>
    </row>
    <row r="63" spans="3:16" ht="17.399999999999999" x14ac:dyDescent="0.3">
      <c r="C63" s="5">
        <f t="shared" si="16"/>
        <v>300</v>
      </c>
      <c r="D63" s="5">
        <f t="shared" si="16"/>
        <v>300</v>
      </c>
      <c r="E63" s="5">
        <f t="shared" si="12"/>
        <v>0</v>
      </c>
      <c r="F63" t="b">
        <f t="shared" si="10"/>
        <v>0</v>
      </c>
      <c r="G63" t="b">
        <f t="shared" si="11"/>
        <v>0</v>
      </c>
      <c r="H63" s="5">
        <f t="shared" si="14"/>
        <v>0</v>
      </c>
      <c r="I63" s="5">
        <f t="shared" si="13"/>
        <v>0</v>
      </c>
      <c r="J63" s="5">
        <f t="shared" si="15"/>
        <v>0</v>
      </c>
      <c r="K63">
        <v>100000</v>
      </c>
      <c r="L63" s="39">
        <v>476438</v>
      </c>
      <c r="M63" s="14">
        <v>50</v>
      </c>
      <c r="N63" s="39">
        <v>285863</v>
      </c>
      <c r="O63" s="14">
        <v>50</v>
      </c>
      <c r="P63" s="9"/>
    </row>
    <row r="64" spans="3:16" ht="20.100000000000001" customHeight="1" thickBot="1" x14ac:dyDescent="0.35">
      <c r="E64" s="5">
        <f>SUM(E4:E63)</f>
        <v>9224</v>
      </c>
      <c r="H64" s="5">
        <f>SUM(H5:H63)</f>
        <v>0</v>
      </c>
      <c r="I64" s="5">
        <f>SUM(I5:I63)</f>
        <v>5534</v>
      </c>
      <c r="J64" s="5">
        <f>SUM(J5:J63)</f>
        <v>0</v>
      </c>
      <c r="M64" s="6"/>
      <c r="O64" s="8"/>
      <c r="P64" s="9"/>
    </row>
    <row r="65" spans="4:15" ht="20.100000000000001" customHeight="1" thickBot="1" x14ac:dyDescent="0.3">
      <c r="E65" s="116" t="s">
        <v>23</v>
      </c>
      <c r="F65" s="117"/>
      <c r="G65" s="117"/>
      <c r="H65" s="118"/>
      <c r="I65" s="119" t="s">
        <v>24</v>
      </c>
      <c r="J65" s="120"/>
      <c r="M65" s="6"/>
      <c r="O65" s="8"/>
    </row>
    <row r="66" spans="4:15" ht="20.100000000000001" customHeight="1" x14ac:dyDescent="0.25">
      <c r="E66" s="115">
        <f>IF(K66&lt;50000,(E64+H64)*0.25,(E64+H64)*0.5)</f>
        <v>4612</v>
      </c>
      <c r="F66" s="115"/>
      <c r="G66" s="115"/>
      <c r="H66" s="115"/>
      <c r="I66" s="115">
        <f>SUM(I64,J64)</f>
        <v>5534</v>
      </c>
      <c r="J66" s="115"/>
      <c r="K66" s="5">
        <f>Hesaplama!$D$7</f>
        <v>73600</v>
      </c>
      <c r="L66" s="29" t="s">
        <v>63</v>
      </c>
    </row>
    <row r="67" spans="4:15" ht="20.100000000000001" customHeight="1" x14ac:dyDescent="0.25">
      <c r="E67" s="111">
        <f>IF(B5&gt;1,E66/2,0)</f>
        <v>0</v>
      </c>
      <c r="F67" s="111"/>
      <c r="G67" s="111"/>
      <c r="H67" s="111"/>
      <c r="I67" s="25"/>
      <c r="J67" s="25"/>
      <c r="M67" s="5"/>
    </row>
    <row r="68" spans="4:15" ht="20.100000000000001" customHeight="1" thickBot="1" x14ac:dyDescent="0.3">
      <c r="E68" s="111">
        <f>IF(B5&gt;1,(B5-2)*(E67/2),0)</f>
        <v>0</v>
      </c>
      <c r="F68" s="111"/>
      <c r="G68" s="111"/>
      <c r="H68" s="111"/>
      <c r="I68" s="25"/>
      <c r="J68" s="25"/>
      <c r="M68" s="5"/>
    </row>
    <row r="69" spans="4:15" ht="20.100000000000001" customHeight="1" thickBot="1" x14ac:dyDescent="0.3">
      <c r="E69" s="31">
        <f>IF(B3="2A",E68+E67+E66,0)</f>
        <v>4612</v>
      </c>
      <c r="F69" s="32"/>
      <c r="G69" s="32"/>
      <c r="H69" s="33"/>
      <c r="I69" s="31">
        <f>IF(B3="2A",I64+J64,0)</f>
        <v>5534</v>
      </c>
      <c r="J69" s="33"/>
    </row>
    <row r="70" spans="4:15" ht="20.100000000000001" customHeight="1" thickBot="1" x14ac:dyDescent="0.3">
      <c r="E70" s="31">
        <f>IF(B3="2A",E69+I69,0)</f>
        <v>10146</v>
      </c>
      <c r="F70" s="32"/>
      <c r="G70" s="32"/>
      <c r="H70" s="32"/>
      <c r="I70" s="32"/>
      <c r="J70" s="33"/>
    </row>
    <row r="71" spans="4:15" ht="20.100000000000001" customHeight="1" x14ac:dyDescent="0.25">
      <c r="E71" s="17"/>
      <c r="F71" s="18"/>
      <c r="G71" s="18"/>
      <c r="H71" s="17"/>
      <c r="I71" s="17"/>
      <c r="J71" s="17"/>
    </row>
    <row r="72" spans="4:15" ht="20.100000000000001" customHeight="1" x14ac:dyDescent="0.25">
      <c r="D72" s="19" t="s">
        <v>25</v>
      </c>
      <c r="E72" s="20"/>
      <c r="F72" s="21">
        <f>(E64+H64)*0.04*0.6</f>
        <v>221.37599999999998</v>
      </c>
      <c r="G72" s="22"/>
      <c r="H72" s="21"/>
      <c r="I72" s="21"/>
      <c r="J72" s="21"/>
    </row>
    <row r="73" spans="4:15" ht="20.100000000000001" customHeight="1" x14ac:dyDescent="0.25">
      <c r="D73" s="19" t="s">
        <v>26</v>
      </c>
      <c r="E73" s="20"/>
      <c r="F73" s="21">
        <f>(I64+J64)*0.04</f>
        <v>221.36</v>
      </c>
      <c r="G73" s="22"/>
      <c r="H73" s="21"/>
      <c r="I73" s="21"/>
      <c r="J73" s="21"/>
    </row>
    <row r="74" spans="4:15" ht="20.100000000000001" customHeight="1" x14ac:dyDescent="0.25">
      <c r="D74" s="19" t="s">
        <v>27</v>
      </c>
      <c r="E74" s="20"/>
      <c r="F74" s="21">
        <f>IF(B3=2,F72+F73,0)</f>
        <v>0</v>
      </c>
      <c r="G74" s="22"/>
      <c r="H74" s="21"/>
      <c r="I74" s="21"/>
      <c r="J74" s="21"/>
    </row>
    <row r="75" spans="4:15" ht="20.100000000000001" customHeight="1" x14ac:dyDescent="0.25"/>
    <row r="76" spans="4:15" ht="20.100000000000001" customHeight="1" x14ac:dyDescent="0.25"/>
  </sheetData>
  <mergeCells count="6">
    <mergeCell ref="E67:H67"/>
    <mergeCell ref="E68:H68"/>
    <mergeCell ref="E65:H65"/>
    <mergeCell ref="I65:J65"/>
    <mergeCell ref="E66:H66"/>
    <mergeCell ref="I66:J6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S76"/>
  <sheetViews>
    <sheetView topLeftCell="A48" workbookViewId="0">
      <selection activeCell="B64" sqref="B64"/>
    </sheetView>
  </sheetViews>
  <sheetFormatPr defaultRowHeight="13.2" x14ac:dyDescent="0.25"/>
  <cols>
    <col min="2" max="2" width="10.33203125" customWidth="1"/>
    <col min="3" max="3" width="9.5546875" bestFit="1" customWidth="1"/>
    <col min="4" max="4" width="11.5546875" customWidth="1"/>
    <col min="5" max="5" width="9.109375" style="5"/>
    <col min="6" max="6" width="10" customWidth="1"/>
    <col min="7" max="7" width="10.88671875" customWidth="1"/>
    <col min="8" max="8" width="8.33203125" style="5" customWidth="1"/>
    <col min="9" max="9" width="9.109375" style="5" bestFit="1"/>
    <col min="10" max="10" width="8.5546875" style="5" bestFit="1" customWidth="1"/>
    <col min="11" max="11" width="18.44140625" style="5" customWidth="1"/>
    <col min="12" max="12" width="18.33203125" style="26" customWidth="1"/>
    <col min="13" max="13" width="19.5546875" customWidth="1"/>
    <col min="14" max="14" width="18.5546875" style="26" customWidth="1"/>
    <col min="15" max="15" width="22.88671875" style="15" bestFit="1" customWidth="1"/>
    <col min="16" max="16" width="11.88671875" style="10" customWidth="1"/>
    <col min="17" max="17" width="15.109375" style="10" bestFit="1" customWidth="1"/>
    <col min="18" max="18" width="11" style="10" bestFit="1" customWidth="1"/>
    <col min="19" max="19" width="11.5546875" style="10" bestFit="1" customWidth="1"/>
  </cols>
  <sheetData>
    <row r="1" spans="2:16" ht="17.399999999999999" x14ac:dyDescent="0.3">
      <c r="M1" s="7" t="s">
        <v>7</v>
      </c>
      <c r="O1" s="8"/>
      <c r="P1" s="9"/>
    </row>
    <row r="2" spans="2:16" x14ac:dyDescent="0.25">
      <c r="B2" t="s">
        <v>8</v>
      </c>
      <c r="C2" t="s">
        <v>9</v>
      </c>
      <c r="D2" t="s">
        <v>10</v>
      </c>
      <c r="E2" s="5" t="s">
        <v>11</v>
      </c>
      <c r="F2" t="s">
        <v>12</v>
      </c>
      <c r="G2" t="s">
        <v>13</v>
      </c>
      <c r="H2" s="5" t="s">
        <v>14</v>
      </c>
      <c r="I2" s="5" t="s">
        <v>15</v>
      </c>
      <c r="J2" s="5" t="s">
        <v>16</v>
      </c>
      <c r="K2" s="11" t="s">
        <v>17</v>
      </c>
      <c r="L2" s="27" t="s">
        <v>18</v>
      </c>
      <c r="M2" s="6" t="s">
        <v>19</v>
      </c>
      <c r="N2" s="27" t="s">
        <v>20</v>
      </c>
      <c r="O2" s="8" t="s">
        <v>21</v>
      </c>
      <c r="P2" s="12"/>
    </row>
    <row r="3" spans="2:16" x14ac:dyDescent="0.25">
      <c r="B3" s="5" t="s">
        <v>65</v>
      </c>
      <c r="C3" s="5">
        <f>Hesaplama!$D$5</f>
        <v>300</v>
      </c>
      <c r="D3" s="5">
        <f>B5*C3</f>
        <v>300</v>
      </c>
      <c r="L3" s="27" t="s">
        <v>22</v>
      </c>
      <c r="M3" s="7" t="s">
        <v>22</v>
      </c>
      <c r="N3" s="27" t="s">
        <v>22</v>
      </c>
      <c r="O3" s="13" t="s">
        <v>22</v>
      </c>
      <c r="P3" s="12"/>
    </row>
    <row r="4" spans="2:16" x14ac:dyDescent="0.25">
      <c r="B4" s="5" t="s">
        <v>3</v>
      </c>
      <c r="C4" s="5">
        <f t="shared" ref="C4:C35" si="0">C3</f>
        <v>300</v>
      </c>
      <c r="D4" s="5">
        <f t="shared" ref="D4:D35" si="1">D3</f>
        <v>300</v>
      </c>
      <c r="E4" s="5">
        <v>0</v>
      </c>
      <c r="I4" s="5">
        <v>0</v>
      </c>
      <c r="J4" s="5">
        <v>0</v>
      </c>
      <c r="K4" s="5">
        <v>0</v>
      </c>
      <c r="L4" s="27"/>
      <c r="M4" s="7"/>
      <c r="N4" s="27"/>
      <c r="O4" s="13"/>
      <c r="P4" s="12"/>
    </row>
    <row r="5" spans="2:16" ht="17.399999999999999" x14ac:dyDescent="0.3">
      <c r="B5" s="5">
        <f>Hesaplama!$D$6</f>
        <v>1</v>
      </c>
      <c r="C5" s="5">
        <f t="shared" si="0"/>
        <v>300</v>
      </c>
      <c r="D5" s="5">
        <f t="shared" si="1"/>
        <v>300</v>
      </c>
      <c r="E5" s="5">
        <v>0</v>
      </c>
      <c r="F5" t="b">
        <f t="shared" ref="F5:F36" si="2">AND(C5&gt;K4,C5&lt;K5)</f>
        <v>0</v>
      </c>
      <c r="G5" t="b">
        <f t="shared" ref="G5:G36" si="3">AND(D5&gt;K4,D5&lt;K5)</f>
        <v>0</v>
      </c>
      <c r="H5" s="5">
        <f>IF(F5=TRUE,L5,0)</f>
        <v>0</v>
      </c>
      <c r="I5" s="5">
        <v>0</v>
      </c>
      <c r="J5" s="5">
        <f>IF(G5=TRUE,N5,0)</f>
        <v>0</v>
      </c>
      <c r="K5" s="5">
        <v>100</v>
      </c>
      <c r="L5" s="28">
        <v>4805</v>
      </c>
      <c r="M5" s="14">
        <v>50</v>
      </c>
      <c r="N5" s="28">
        <f>N6</f>
        <v>2883</v>
      </c>
      <c r="O5" s="14">
        <v>50</v>
      </c>
      <c r="P5" s="9"/>
    </row>
    <row r="6" spans="2:16" ht="17.399999999999999" x14ac:dyDescent="0.3">
      <c r="C6" s="5">
        <f t="shared" si="0"/>
        <v>300</v>
      </c>
      <c r="D6" s="5">
        <f t="shared" si="1"/>
        <v>300</v>
      </c>
      <c r="E6" s="5">
        <f t="shared" ref="E6:E37" si="4">IF(C6=K6,L6,0)</f>
        <v>0</v>
      </c>
      <c r="F6" t="b">
        <f t="shared" si="2"/>
        <v>0</v>
      </c>
      <c r="G6" t="b">
        <f t="shared" si="3"/>
        <v>0</v>
      </c>
      <c r="H6" s="5">
        <f>IF(F6=TRUE,L6,0)</f>
        <v>0</v>
      </c>
      <c r="I6" s="5">
        <f t="shared" ref="I6:I37" si="5">IF(D6=K6,N6,0)</f>
        <v>0</v>
      </c>
      <c r="J6" s="5">
        <f>IF(G6=TRUE,N6,0)</f>
        <v>0</v>
      </c>
      <c r="K6">
        <v>100</v>
      </c>
      <c r="L6" s="39">
        <v>4805</v>
      </c>
      <c r="M6" s="14">
        <v>50</v>
      </c>
      <c r="N6" s="39">
        <v>2883</v>
      </c>
      <c r="O6" s="14">
        <v>50</v>
      </c>
      <c r="P6" s="9"/>
    </row>
    <row r="7" spans="2:16" ht="17.399999999999999" x14ac:dyDescent="0.3">
      <c r="C7" s="5">
        <f t="shared" si="0"/>
        <v>300</v>
      </c>
      <c r="D7" s="5">
        <f t="shared" si="1"/>
        <v>300</v>
      </c>
      <c r="E7" s="5">
        <f t="shared" si="4"/>
        <v>0</v>
      </c>
      <c r="F7" t="b">
        <f t="shared" si="2"/>
        <v>0</v>
      </c>
      <c r="G7" t="b">
        <f t="shared" si="3"/>
        <v>0</v>
      </c>
      <c r="H7" s="5">
        <f t="shared" ref="H7:H38" si="6">IF(F7=TRUE,(((L7-L6)/(K7-K6))*(C7-K6))+L6,0)</f>
        <v>0</v>
      </c>
      <c r="I7" s="5">
        <f t="shared" si="5"/>
        <v>0</v>
      </c>
      <c r="J7" s="5">
        <f t="shared" ref="J7:J38" si="7">IF(G7=TRUE,(((N7-N6)/(K7-K6))*(D7-K6))+N6,0)</f>
        <v>0</v>
      </c>
      <c r="K7">
        <v>200</v>
      </c>
      <c r="L7" s="39">
        <v>9277</v>
      </c>
      <c r="M7" s="14">
        <v>50</v>
      </c>
      <c r="N7" s="39">
        <v>5566</v>
      </c>
      <c r="O7" s="14">
        <v>50</v>
      </c>
      <c r="P7" s="9"/>
    </row>
    <row r="8" spans="2:16" ht="17.399999999999999" x14ac:dyDescent="0.3">
      <c r="C8" s="5">
        <f t="shared" si="0"/>
        <v>300</v>
      </c>
      <c r="D8" s="5">
        <f t="shared" si="1"/>
        <v>300</v>
      </c>
      <c r="E8" s="5">
        <f t="shared" si="4"/>
        <v>13416</v>
      </c>
      <c r="F8" t="b">
        <f t="shared" si="2"/>
        <v>0</v>
      </c>
      <c r="G8" t="b">
        <f t="shared" si="3"/>
        <v>0</v>
      </c>
      <c r="H8" s="5">
        <f t="shared" si="6"/>
        <v>0</v>
      </c>
      <c r="I8" s="5">
        <f t="shared" si="5"/>
        <v>8050</v>
      </c>
      <c r="J8" s="5">
        <f t="shared" si="7"/>
        <v>0</v>
      </c>
      <c r="K8">
        <v>300</v>
      </c>
      <c r="L8" s="39">
        <v>13416</v>
      </c>
      <c r="M8" s="14">
        <v>50</v>
      </c>
      <c r="N8" s="39">
        <v>8050</v>
      </c>
      <c r="O8" s="14">
        <v>50</v>
      </c>
      <c r="P8" s="9"/>
    </row>
    <row r="9" spans="2:16" ht="17.399999999999999" x14ac:dyDescent="0.3">
      <c r="C9" s="5">
        <f t="shared" si="0"/>
        <v>300</v>
      </c>
      <c r="D9" s="5">
        <f t="shared" si="1"/>
        <v>300</v>
      </c>
      <c r="E9" s="5">
        <f t="shared" si="4"/>
        <v>0</v>
      </c>
      <c r="F9" t="b">
        <f t="shared" si="2"/>
        <v>0</v>
      </c>
      <c r="G9" t="b">
        <f t="shared" si="3"/>
        <v>0</v>
      </c>
      <c r="H9" s="5">
        <f t="shared" si="6"/>
        <v>0</v>
      </c>
      <c r="I9" s="5">
        <f t="shared" si="5"/>
        <v>0</v>
      </c>
      <c r="J9" s="5">
        <f t="shared" si="7"/>
        <v>0</v>
      </c>
      <c r="K9">
        <v>400</v>
      </c>
      <c r="L9" s="39">
        <v>17223</v>
      </c>
      <c r="M9" s="14">
        <v>50</v>
      </c>
      <c r="N9" s="39">
        <v>10334</v>
      </c>
      <c r="O9" s="14">
        <v>50</v>
      </c>
      <c r="P9" s="9"/>
    </row>
    <row r="10" spans="2:16" ht="17.399999999999999" x14ac:dyDescent="0.3">
      <c r="C10" s="5">
        <f t="shared" si="0"/>
        <v>300</v>
      </c>
      <c r="D10" s="5">
        <f t="shared" si="1"/>
        <v>300</v>
      </c>
      <c r="E10" s="5">
        <f t="shared" si="4"/>
        <v>0</v>
      </c>
      <c r="F10" t="b">
        <f t="shared" si="2"/>
        <v>0</v>
      </c>
      <c r="G10" t="b">
        <f t="shared" si="3"/>
        <v>0</v>
      </c>
      <c r="H10" s="5">
        <f t="shared" si="6"/>
        <v>0</v>
      </c>
      <c r="I10" s="5">
        <f t="shared" si="5"/>
        <v>0</v>
      </c>
      <c r="J10" s="5">
        <f t="shared" si="7"/>
        <v>0</v>
      </c>
      <c r="K10">
        <v>500</v>
      </c>
      <c r="L10" s="39">
        <v>20698</v>
      </c>
      <c r="M10" s="14">
        <v>50</v>
      </c>
      <c r="N10" s="39">
        <v>12419</v>
      </c>
      <c r="O10" s="14">
        <v>50</v>
      </c>
      <c r="P10" s="9"/>
    </row>
    <row r="11" spans="2:16" ht="17.399999999999999" x14ac:dyDescent="0.3">
      <c r="C11" s="5">
        <f t="shared" si="0"/>
        <v>300</v>
      </c>
      <c r="D11" s="5">
        <f t="shared" si="1"/>
        <v>300</v>
      </c>
      <c r="E11" s="5">
        <f t="shared" si="4"/>
        <v>0</v>
      </c>
      <c r="F11" t="b">
        <f t="shared" si="2"/>
        <v>0</v>
      </c>
      <c r="G11" t="b">
        <f t="shared" si="3"/>
        <v>0</v>
      </c>
      <c r="H11" s="5">
        <f t="shared" si="6"/>
        <v>0</v>
      </c>
      <c r="I11" s="5">
        <f t="shared" si="5"/>
        <v>0</v>
      </c>
      <c r="J11" s="5">
        <f t="shared" si="7"/>
        <v>0</v>
      </c>
      <c r="K11">
        <v>600</v>
      </c>
      <c r="L11" s="39">
        <v>23839</v>
      </c>
      <c r="M11" s="14">
        <v>50</v>
      </c>
      <c r="N11" s="39">
        <v>14304</v>
      </c>
      <c r="O11" s="14">
        <v>50</v>
      </c>
      <c r="P11" s="9"/>
    </row>
    <row r="12" spans="2:16" ht="17.399999999999999" x14ac:dyDescent="0.3">
      <c r="C12" s="5">
        <f t="shared" si="0"/>
        <v>300</v>
      </c>
      <c r="D12" s="5">
        <f t="shared" si="1"/>
        <v>300</v>
      </c>
      <c r="E12" s="5">
        <f t="shared" si="4"/>
        <v>0</v>
      </c>
      <c r="F12" t="b">
        <f t="shared" si="2"/>
        <v>0</v>
      </c>
      <c r="G12" t="b">
        <f t="shared" si="3"/>
        <v>0</v>
      </c>
      <c r="H12" s="5">
        <f t="shared" si="6"/>
        <v>0</v>
      </c>
      <c r="I12" s="5">
        <f t="shared" si="5"/>
        <v>0</v>
      </c>
      <c r="J12" s="5">
        <f t="shared" si="7"/>
        <v>0</v>
      </c>
      <c r="K12">
        <v>700</v>
      </c>
      <c r="L12" s="39">
        <v>26648</v>
      </c>
      <c r="M12" s="14">
        <v>50</v>
      </c>
      <c r="N12" s="39">
        <v>15989</v>
      </c>
      <c r="O12" s="14">
        <v>50</v>
      </c>
      <c r="P12" s="9"/>
    </row>
    <row r="13" spans="2:16" ht="17.399999999999999" x14ac:dyDescent="0.3">
      <c r="C13" s="5">
        <f t="shared" si="0"/>
        <v>300</v>
      </c>
      <c r="D13" s="5">
        <f t="shared" si="1"/>
        <v>300</v>
      </c>
      <c r="E13" s="5">
        <f t="shared" si="4"/>
        <v>0</v>
      </c>
      <c r="F13" t="b">
        <f t="shared" si="2"/>
        <v>0</v>
      </c>
      <c r="G13" t="b">
        <f t="shared" si="3"/>
        <v>0</v>
      </c>
      <c r="H13" s="5">
        <f t="shared" si="6"/>
        <v>0</v>
      </c>
      <c r="I13" s="5">
        <f t="shared" si="5"/>
        <v>0</v>
      </c>
      <c r="J13" s="5">
        <f t="shared" si="7"/>
        <v>0</v>
      </c>
      <c r="K13">
        <v>800</v>
      </c>
      <c r="L13" s="39">
        <v>29124</v>
      </c>
      <c r="M13" s="14">
        <v>50</v>
      </c>
      <c r="N13" s="39">
        <v>17475</v>
      </c>
      <c r="O13" s="14">
        <v>50</v>
      </c>
      <c r="P13" s="9"/>
    </row>
    <row r="14" spans="2:16" ht="17.399999999999999" x14ac:dyDescent="0.3">
      <c r="C14" s="5">
        <f t="shared" si="0"/>
        <v>300</v>
      </c>
      <c r="D14" s="5">
        <f t="shared" si="1"/>
        <v>300</v>
      </c>
      <c r="E14" s="5">
        <f t="shared" si="4"/>
        <v>0</v>
      </c>
      <c r="F14" t="b">
        <f t="shared" si="2"/>
        <v>0</v>
      </c>
      <c r="G14" t="b">
        <f t="shared" si="3"/>
        <v>0</v>
      </c>
      <c r="H14" s="5">
        <f t="shared" si="6"/>
        <v>0</v>
      </c>
      <c r="I14" s="5">
        <f t="shared" si="5"/>
        <v>0</v>
      </c>
      <c r="J14" s="5">
        <f t="shared" si="7"/>
        <v>0</v>
      </c>
      <c r="K14">
        <v>900</v>
      </c>
      <c r="L14" s="39">
        <v>31268</v>
      </c>
      <c r="M14" s="14">
        <v>50</v>
      </c>
      <c r="N14" s="39">
        <v>18761</v>
      </c>
      <c r="O14" s="14">
        <v>50</v>
      </c>
      <c r="P14" s="9"/>
    </row>
    <row r="15" spans="2:16" ht="17.399999999999999" x14ac:dyDescent="0.3">
      <c r="C15" s="5">
        <f t="shared" si="0"/>
        <v>300</v>
      </c>
      <c r="D15" s="5">
        <f t="shared" si="1"/>
        <v>300</v>
      </c>
      <c r="E15" s="5">
        <f t="shared" si="4"/>
        <v>0</v>
      </c>
      <c r="F15" t="b">
        <f t="shared" si="2"/>
        <v>0</v>
      </c>
      <c r="G15" t="b">
        <f t="shared" si="3"/>
        <v>0</v>
      </c>
      <c r="H15" s="5">
        <f t="shared" si="6"/>
        <v>0</v>
      </c>
      <c r="I15" s="5">
        <f t="shared" si="5"/>
        <v>0</v>
      </c>
      <c r="J15" s="5">
        <f t="shared" si="7"/>
        <v>0</v>
      </c>
      <c r="K15">
        <v>1000</v>
      </c>
      <c r="L15" s="39">
        <v>33079</v>
      </c>
      <c r="M15" s="14">
        <v>50</v>
      </c>
      <c r="N15" s="39">
        <v>19848</v>
      </c>
      <c r="O15" s="14">
        <v>50</v>
      </c>
      <c r="P15" s="9"/>
    </row>
    <row r="16" spans="2:16" ht="17.399999999999999" x14ac:dyDescent="0.3">
      <c r="C16" s="5">
        <f t="shared" si="0"/>
        <v>300</v>
      </c>
      <c r="D16" s="5">
        <f t="shared" si="1"/>
        <v>300</v>
      </c>
      <c r="E16" s="5">
        <f t="shared" si="4"/>
        <v>0</v>
      </c>
      <c r="F16" t="b">
        <f t="shared" si="2"/>
        <v>0</v>
      </c>
      <c r="G16" t="b">
        <f t="shared" si="3"/>
        <v>0</v>
      </c>
      <c r="H16" s="5">
        <f t="shared" si="6"/>
        <v>0</v>
      </c>
      <c r="I16" s="5">
        <f t="shared" si="5"/>
        <v>0</v>
      </c>
      <c r="J16" s="5">
        <f t="shared" si="7"/>
        <v>0</v>
      </c>
      <c r="K16">
        <v>1100</v>
      </c>
      <c r="L16" s="39">
        <v>35981</v>
      </c>
      <c r="M16" s="14">
        <v>50</v>
      </c>
      <c r="N16" s="39">
        <v>21588</v>
      </c>
      <c r="O16" s="14">
        <v>50</v>
      </c>
      <c r="P16" s="9"/>
    </row>
    <row r="17" spans="3:16" ht="17.399999999999999" x14ac:dyDescent="0.3">
      <c r="C17" s="5">
        <f t="shared" si="0"/>
        <v>300</v>
      </c>
      <c r="D17" s="5">
        <f t="shared" si="1"/>
        <v>300</v>
      </c>
      <c r="E17" s="5">
        <f t="shared" si="4"/>
        <v>0</v>
      </c>
      <c r="F17" t="b">
        <f t="shared" si="2"/>
        <v>0</v>
      </c>
      <c r="G17" t="b">
        <f t="shared" si="3"/>
        <v>0</v>
      </c>
      <c r="H17" s="5">
        <f t="shared" si="6"/>
        <v>0</v>
      </c>
      <c r="I17" s="5">
        <f t="shared" si="5"/>
        <v>0</v>
      </c>
      <c r="J17" s="5">
        <f t="shared" si="7"/>
        <v>0</v>
      </c>
      <c r="K17">
        <v>1200</v>
      </c>
      <c r="L17" s="39">
        <v>38697</v>
      </c>
      <c r="M17" s="14">
        <v>50</v>
      </c>
      <c r="N17" s="39">
        <v>23218</v>
      </c>
      <c r="O17" s="14">
        <v>50</v>
      </c>
      <c r="P17" s="9"/>
    </row>
    <row r="18" spans="3:16" ht="17.399999999999999" x14ac:dyDescent="0.3">
      <c r="C18" s="5">
        <f t="shared" si="0"/>
        <v>300</v>
      </c>
      <c r="D18" s="5">
        <f t="shared" si="1"/>
        <v>300</v>
      </c>
      <c r="E18" s="5">
        <f t="shared" si="4"/>
        <v>0</v>
      </c>
      <c r="F18" t="b">
        <f t="shared" si="2"/>
        <v>0</v>
      </c>
      <c r="G18" t="b">
        <f t="shared" si="3"/>
        <v>0</v>
      </c>
      <c r="H18" s="5">
        <f t="shared" si="6"/>
        <v>0</v>
      </c>
      <c r="I18" s="5">
        <f t="shared" si="5"/>
        <v>0</v>
      </c>
      <c r="J18" s="5">
        <f t="shared" si="7"/>
        <v>0</v>
      </c>
      <c r="K18">
        <v>1300</v>
      </c>
      <c r="L18" s="39">
        <v>41321</v>
      </c>
      <c r="M18" s="14">
        <v>50</v>
      </c>
      <c r="N18" s="39">
        <v>24793</v>
      </c>
      <c r="O18" s="14">
        <v>50</v>
      </c>
      <c r="P18" s="9"/>
    </row>
    <row r="19" spans="3:16" ht="17.399999999999999" x14ac:dyDescent="0.3">
      <c r="C19" s="5">
        <f t="shared" si="0"/>
        <v>300</v>
      </c>
      <c r="D19" s="5">
        <f t="shared" si="1"/>
        <v>300</v>
      </c>
      <c r="E19" s="5">
        <f t="shared" si="4"/>
        <v>0</v>
      </c>
      <c r="F19" t="b">
        <f t="shared" si="2"/>
        <v>0</v>
      </c>
      <c r="G19" t="b">
        <f t="shared" si="3"/>
        <v>0</v>
      </c>
      <c r="H19" s="5">
        <f t="shared" si="6"/>
        <v>0</v>
      </c>
      <c r="I19" s="5">
        <f t="shared" si="5"/>
        <v>0</v>
      </c>
      <c r="J19" s="5">
        <f t="shared" si="7"/>
        <v>0</v>
      </c>
      <c r="K19">
        <v>1400</v>
      </c>
      <c r="L19" s="39">
        <v>43853</v>
      </c>
      <c r="M19" s="14">
        <v>50</v>
      </c>
      <c r="N19" s="39">
        <v>26312</v>
      </c>
      <c r="O19" s="14">
        <v>50</v>
      </c>
      <c r="P19" s="9"/>
    </row>
    <row r="20" spans="3:16" ht="17.399999999999999" x14ac:dyDescent="0.3">
      <c r="C20" s="5">
        <f t="shared" si="0"/>
        <v>300</v>
      </c>
      <c r="D20" s="5">
        <f t="shared" si="1"/>
        <v>300</v>
      </c>
      <c r="E20" s="5">
        <f t="shared" si="4"/>
        <v>0</v>
      </c>
      <c r="F20" t="b">
        <f t="shared" si="2"/>
        <v>0</v>
      </c>
      <c r="G20" t="b">
        <f t="shared" si="3"/>
        <v>0</v>
      </c>
      <c r="H20" s="5">
        <f t="shared" si="6"/>
        <v>0</v>
      </c>
      <c r="I20" s="5">
        <f t="shared" si="5"/>
        <v>0</v>
      </c>
      <c r="J20" s="5">
        <f t="shared" si="7"/>
        <v>0</v>
      </c>
      <c r="K20">
        <v>1500</v>
      </c>
      <c r="L20" s="39">
        <v>46292</v>
      </c>
      <c r="M20" s="14">
        <v>50</v>
      </c>
      <c r="N20" s="39">
        <v>27775</v>
      </c>
      <c r="O20" s="14">
        <v>50</v>
      </c>
      <c r="P20" s="9"/>
    </row>
    <row r="21" spans="3:16" ht="17.399999999999999" x14ac:dyDescent="0.3">
      <c r="C21" s="5">
        <f t="shared" si="0"/>
        <v>300</v>
      </c>
      <c r="D21" s="5">
        <f t="shared" si="1"/>
        <v>300</v>
      </c>
      <c r="E21" s="5">
        <f t="shared" si="4"/>
        <v>0</v>
      </c>
      <c r="F21" t="b">
        <f t="shared" si="2"/>
        <v>0</v>
      </c>
      <c r="G21" t="b">
        <f t="shared" si="3"/>
        <v>0</v>
      </c>
      <c r="H21" s="5">
        <f t="shared" si="6"/>
        <v>0</v>
      </c>
      <c r="I21" s="5">
        <f t="shared" si="5"/>
        <v>0</v>
      </c>
      <c r="J21" s="5">
        <f t="shared" si="7"/>
        <v>0</v>
      </c>
      <c r="K21">
        <v>1600</v>
      </c>
      <c r="L21" s="39">
        <v>48639</v>
      </c>
      <c r="M21" s="14">
        <v>50</v>
      </c>
      <c r="N21" s="39">
        <v>29184</v>
      </c>
      <c r="O21" s="14">
        <v>50</v>
      </c>
      <c r="P21" s="9"/>
    </row>
    <row r="22" spans="3:16" ht="17.399999999999999" x14ac:dyDescent="0.3">
      <c r="C22" s="5">
        <f t="shared" si="0"/>
        <v>300</v>
      </c>
      <c r="D22" s="5">
        <f t="shared" si="1"/>
        <v>300</v>
      </c>
      <c r="E22" s="5">
        <f t="shared" si="4"/>
        <v>0</v>
      </c>
      <c r="F22" t="b">
        <f t="shared" si="2"/>
        <v>0</v>
      </c>
      <c r="G22" t="b">
        <f t="shared" si="3"/>
        <v>0</v>
      </c>
      <c r="H22" s="5">
        <f t="shared" si="6"/>
        <v>0</v>
      </c>
      <c r="I22" s="5">
        <f t="shared" si="5"/>
        <v>0</v>
      </c>
      <c r="J22" s="5">
        <f t="shared" si="7"/>
        <v>0</v>
      </c>
      <c r="K22">
        <v>1700</v>
      </c>
      <c r="L22" s="39">
        <v>50894</v>
      </c>
      <c r="M22" s="14">
        <v>50</v>
      </c>
      <c r="N22" s="39">
        <v>30536</v>
      </c>
      <c r="O22" s="14">
        <v>50</v>
      </c>
      <c r="P22" s="9"/>
    </row>
    <row r="23" spans="3:16" ht="17.399999999999999" x14ac:dyDescent="0.3">
      <c r="C23" s="5">
        <f t="shared" si="0"/>
        <v>300</v>
      </c>
      <c r="D23" s="5">
        <f t="shared" si="1"/>
        <v>300</v>
      </c>
      <c r="E23" s="5">
        <f t="shared" si="4"/>
        <v>0</v>
      </c>
      <c r="F23" t="b">
        <f t="shared" si="2"/>
        <v>0</v>
      </c>
      <c r="G23" t="b">
        <f t="shared" si="3"/>
        <v>0</v>
      </c>
      <c r="H23" s="5">
        <f t="shared" si="6"/>
        <v>0</v>
      </c>
      <c r="I23" s="5">
        <f t="shared" si="5"/>
        <v>0</v>
      </c>
      <c r="J23" s="5">
        <f t="shared" si="7"/>
        <v>0</v>
      </c>
      <c r="K23">
        <v>1800</v>
      </c>
      <c r="L23" s="39">
        <v>53056</v>
      </c>
      <c r="M23" s="14">
        <v>50</v>
      </c>
      <c r="N23" s="39">
        <v>31834</v>
      </c>
      <c r="O23" s="14">
        <v>50</v>
      </c>
      <c r="P23" s="9"/>
    </row>
    <row r="24" spans="3:16" ht="17.399999999999999" x14ac:dyDescent="0.3">
      <c r="C24" s="5">
        <f t="shared" si="0"/>
        <v>300</v>
      </c>
      <c r="D24" s="5">
        <f t="shared" si="1"/>
        <v>300</v>
      </c>
      <c r="E24" s="5">
        <f t="shared" si="4"/>
        <v>0</v>
      </c>
      <c r="F24" t="b">
        <f t="shared" si="2"/>
        <v>0</v>
      </c>
      <c r="G24" t="b">
        <f t="shared" si="3"/>
        <v>0</v>
      </c>
      <c r="H24" s="5">
        <f t="shared" si="6"/>
        <v>0</v>
      </c>
      <c r="I24" s="5">
        <f t="shared" si="5"/>
        <v>0</v>
      </c>
      <c r="J24" s="5">
        <f t="shared" si="7"/>
        <v>0</v>
      </c>
      <c r="K24">
        <v>1900</v>
      </c>
      <c r="L24" s="39">
        <v>55126</v>
      </c>
      <c r="M24" s="14">
        <v>50</v>
      </c>
      <c r="N24" s="39">
        <v>33076</v>
      </c>
      <c r="O24" s="14">
        <v>50</v>
      </c>
      <c r="P24" s="9"/>
    </row>
    <row r="25" spans="3:16" ht="17.399999999999999" x14ac:dyDescent="0.3">
      <c r="C25" s="5">
        <f t="shared" si="0"/>
        <v>300</v>
      </c>
      <c r="D25" s="5">
        <f t="shared" si="1"/>
        <v>300</v>
      </c>
      <c r="E25" s="5">
        <f t="shared" si="4"/>
        <v>0</v>
      </c>
      <c r="F25" t="b">
        <f t="shared" si="2"/>
        <v>0</v>
      </c>
      <c r="G25" t="b">
        <f t="shared" si="3"/>
        <v>0</v>
      </c>
      <c r="H25" s="5">
        <f t="shared" si="6"/>
        <v>0</v>
      </c>
      <c r="I25" s="5">
        <f t="shared" si="5"/>
        <v>0</v>
      </c>
      <c r="J25" s="5">
        <f t="shared" si="7"/>
        <v>0</v>
      </c>
      <c r="K25">
        <v>2000</v>
      </c>
      <c r="L25" s="39">
        <v>57103</v>
      </c>
      <c r="M25" s="14">
        <v>50</v>
      </c>
      <c r="N25" s="39">
        <v>34262</v>
      </c>
      <c r="O25" s="14">
        <v>50</v>
      </c>
      <c r="P25" s="9"/>
    </row>
    <row r="26" spans="3:16" ht="17.399999999999999" x14ac:dyDescent="0.3">
      <c r="C26" s="5">
        <f t="shared" si="0"/>
        <v>300</v>
      </c>
      <c r="D26" s="5">
        <f t="shared" si="1"/>
        <v>300</v>
      </c>
      <c r="E26" s="5">
        <f t="shared" si="4"/>
        <v>0</v>
      </c>
      <c r="F26" t="b">
        <f t="shared" si="2"/>
        <v>0</v>
      </c>
      <c r="G26" t="b">
        <f t="shared" si="3"/>
        <v>0</v>
      </c>
      <c r="H26" s="5">
        <f t="shared" si="6"/>
        <v>0</v>
      </c>
      <c r="I26" s="5">
        <f t="shared" si="5"/>
        <v>0</v>
      </c>
      <c r="J26" s="5">
        <f t="shared" si="7"/>
        <v>0</v>
      </c>
      <c r="K26">
        <v>2200</v>
      </c>
      <c r="L26" s="39">
        <v>60781</v>
      </c>
      <c r="M26" s="14">
        <v>50</v>
      </c>
      <c r="N26" s="39">
        <v>36468</v>
      </c>
      <c r="O26" s="14">
        <v>50</v>
      </c>
      <c r="P26" s="9"/>
    </row>
    <row r="27" spans="3:16" ht="17.399999999999999" x14ac:dyDescent="0.3">
      <c r="C27" s="5">
        <f t="shared" si="0"/>
        <v>300</v>
      </c>
      <c r="D27" s="5">
        <f t="shared" si="1"/>
        <v>300</v>
      </c>
      <c r="E27" s="5">
        <f t="shared" si="4"/>
        <v>0</v>
      </c>
      <c r="F27" t="b">
        <f t="shared" si="2"/>
        <v>0</v>
      </c>
      <c r="G27" t="b">
        <f t="shared" si="3"/>
        <v>0</v>
      </c>
      <c r="H27" s="5">
        <f t="shared" si="6"/>
        <v>0</v>
      </c>
      <c r="I27" s="5">
        <f t="shared" si="5"/>
        <v>0</v>
      </c>
      <c r="J27" s="5">
        <f t="shared" si="7"/>
        <v>0</v>
      </c>
      <c r="K27">
        <v>2400</v>
      </c>
      <c r="L27" s="39">
        <v>64089</v>
      </c>
      <c r="M27" s="14">
        <v>50</v>
      </c>
      <c r="N27" s="39">
        <v>38453</v>
      </c>
      <c r="O27" s="14">
        <v>50</v>
      </c>
      <c r="P27" s="9"/>
    </row>
    <row r="28" spans="3:16" ht="17.399999999999999" x14ac:dyDescent="0.3">
      <c r="C28" s="5">
        <f t="shared" si="0"/>
        <v>300</v>
      </c>
      <c r="D28" s="5">
        <f t="shared" si="1"/>
        <v>300</v>
      </c>
      <c r="E28" s="5">
        <f t="shared" si="4"/>
        <v>0</v>
      </c>
      <c r="F28" t="b">
        <f t="shared" si="2"/>
        <v>0</v>
      </c>
      <c r="G28" t="b">
        <f t="shared" si="3"/>
        <v>0</v>
      </c>
      <c r="H28" s="5">
        <f t="shared" si="6"/>
        <v>0</v>
      </c>
      <c r="I28" s="5">
        <f t="shared" si="5"/>
        <v>0</v>
      </c>
      <c r="J28" s="5">
        <f t="shared" si="7"/>
        <v>0</v>
      </c>
      <c r="K28">
        <v>2600</v>
      </c>
      <c r="L28" s="39">
        <v>67748</v>
      </c>
      <c r="M28" s="14">
        <v>50</v>
      </c>
      <c r="N28" s="39">
        <v>40649</v>
      </c>
      <c r="O28" s="14">
        <v>50</v>
      </c>
      <c r="P28" s="9"/>
    </row>
    <row r="29" spans="3:16" ht="17.399999999999999" x14ac:dyDescent="0.3">
      <c r="C29" s="5">
        <f t="shared" si="0"/>
        <v>300</v>
      </c>
      <c r="D29" s="5">
        <f t="shared" si="1"/>
        <v>300</v>
      </c>
      <c r="E29" s="5">
        <f t="shared" si="4"/>
        <v>0</v>
      </c>
      <c r="F29" t="b">
        <f t="shared" si="2"/>
        <v>0</v>
      </c>
      <c r="G29" t="b">
        <f t="shared" si="3"/>
        <v>0</v>
      </c>
      <c r="H29" s="5">
        <f t="shared" si="6"/>
        <v>0</v>
      </c>
      <c r="I29" s="5">
        <f t="shared" si="5"/>
        <v>0</v>
      </c>
      <c r="J29" s="5">
        <f t="shared" si="7"/>
        <v>0</v>
      </c>
      <c r="K29">
        <v>2800</v>
      </c>
      <c r="L29" s="39">
        <v>71924</v>
      </c>
      <c r="M29" s="14">
        <v>50</v>
      </c>
      <c r="N29" s="39">
        <v>43154</v>
      </c>
      <c r="O29" s="14">
        <v>50</v>
      </c>
      <c r="P29" s="9"/>
    </row>
    <row r="30" spans="3:16" ht="17.399999999999999" x14ac:dyDescent="0.3">
      <c r="C30" s="5">
        <f t="shared" si="0"/>
        <v>300</v>
      </c>
      <c r="D30" s="5">
        <f t="shared" si="1"/>
        <v>300</v>
      </c>
      <c r="E30" s="5">
        <f t="shared" si="4"/>
        <v>0</v>
      </c>
      <c r="F30" t="b">
        <f t="shared" si="2"/>
        <v>0</v>
      </c>
      <c r="G30" t="b">
        <f t="shared" si="3"/>
        <v>0</v>
      </c>
      <c r="H30" s="5">
        <f t="shared" si="6"/>
        <v>0</v>
      </c>
      <c r="I30" s="5">
        <f t="shared" si="5"/>
        <v>0</v>
      </c>
      <c r="J30" s="5">
        <f t="shared" si="7"/>
        <v>0</v>
      </c>
      <c r="K30">
        <v>3000</v>
      </c>
      <c r="L30" s="39">
        <v>75953</v>
      </c>
      <c r="M30" s="14">
        <v>50</v>
      </c>
      <c r="N30" s="39">
        <v>45572</v>
      </c>
      <c r="O30" s="14">
        <v>50</v>
      </c>
      <c r="P30" s="9"/>
    </row>
    <row r="31" spans="3:16" ht="17.399999999999999" x14ac:dyDescent="0.3">
      <c r="C31" s="5">
        <f t="shared" si="0"/>
        <v>300</v>
      </c>
      <c r="D31" s="5">
        <f t="shared" si="1"/>
        <v>300</v>
      </c>
      <c r="E31" s="5">
        <f t="shared" si="4"/>
        <v>0</v>
      </c>
      <c r="F31" t="b">
        <f t="shared" si="2"/>
        <v>0</v>
      </c>
      <c r="G31" t="b">
        <f t="shared" si="3"/>
        <v>0</v>
      </c>
      <c r="H31" s="5">
        <f t="shared" si="6"/>
        <v>0</v>
      </c>
      <c r="I31" s="5">
        <f t="shared" si="5"/>
        <v>0</v>
      </c>
      <c r="J31" s="5">
        <f t="shared" si="7"/>
        <v>0</v>
      </c>
      <c r="K31">
        <v>3200</v>
      </c>
      <c r="L31" s="39">
        <v>79834</v>
      </c>
      <c r="M31" s="14">
        <v>50</v>
      </c>
      <c r="N31" s="39">
        <v>47900</v>
      </c>
      <c r="O31" s="14">
        <v>50</v>
      </c>
      <c r="P31" s="9"/>
    </row>
    <row r="32" spans="3:16" ht="17.399999999999999" x14ac:dyDescent="0.3">
      <c r="C32" s="5">
        <f t="shared" si="0"/>
        <v>300</v>
      </c>
      <c r="D32" s="5">
        <f t="shared" si="1"/>
        <v>300</v>
      </c>
      <c r="E32" s="5">
        <f t="shared" si="4"/>
        <v>0</v>
      </c>
      <c r="F32" t="b">
        <f t="shared" si="2"/>
        <v>0</v>
      </c>
      <c r="G32" t="b">
        <f t="shared" si="3"/>
        <v>0</v>
      </c>
      <c r="H32" s="5">
        <f t="shared" si="6"/>
        <v>0</v>
      </c>
      <c r="I32" s="5">
        <f t="shared" si="5"/>
        <v>0</v>
      </c>
      <c r="J32" s="5">
        <f t="shared" si="7"/>
        <v>0</v>
      </c>
      <c r="K32">
        <v>3400</v>
      </c>
      <c r="L32" s="39">
        <v>83252</v>
      </c>
      <c r="M32" s="14">
        <v>50</v>
      </c>
      <c r="N32" s="39">
        <v>49951</v>
      </c>
      <c r="O32" s="14">
        <v>50</v>
      </c>
      <c r="P32" s="9"/>
    </row>
    <row r="33" spans="3:16" ht="17.399999999999999" x14ac:dyDescent="0.3">
      <c r="C33" s="5">
        <f t="shared" si="0"/>
        <v>300</v>
      </c>
      <c r="D33" s="5">
        <f t="shared" si="1"/>
        <v>300</v>
      </c>
      <c r="E33" s="5">
        <f t="shared" si="4"/>
        <v>0</v>
      </c>
      <c r="F33" t="b">
        <f t="shared" si="2"/>
        <v>0</v>
      </c>
      <c r="G33" t="b">
        <f t="shared" si="3"/>
        <v>0</v>
      </c>
      <c r="H33" s="5">
        <f t="shared" si="6"/>
        <v>0</v>
      </c>
      <c r="I33" s="5">
        <f t="shared" si="5"/>
        <v>0</v>
      </c>
      <c r="J33" s="5">
        <f t="shared" si="7"/>
        <v>0</v>
      </c>
      <c r="K33">
        <v>3600</v>
      </c>
      <c r="L33" s="39">
        <v>86819</v>
      </c>
      <c r="M33" s="14">
        <v>50</v>
      </c>
      <c r="N33" s="39">
        <v>52091</v>
      </c>
      <c r="O33" s="14">
        <v>50</v>
      </c>
      <c r="P33" s="9"/>
    </row>
    <row r="34" spans="3:16" ht="17.399999999999999" x14ac:dyDescent="0.3">
      <c r="C34" s="5">
        <f t="shared" si="0"/>
        <v>300</v>
      </c>
      <c r="D34" s="5">
        <f t="shared" si="1"/>
        <v>300</v>
      </c>
      <c r="E34" s="5">
        <f t="shared" si="4"/>
        <v>0</v>
      </c>
      <c r="F34" t="b">
        <f t="shared" si="2"/>
        <v>0</v>
      </c>
      <c r="G34" t="b">
        <f t="shared" si="3"/>
        <v>0</v>
      </c>
      <c r="H34" s="5">
        <f t="shared" si="6"/>
        <v>0</v>
      </c>
      <c r="I34" s="5">
        <f t="shared" si="5"/>
        <v>0</v>
      </c>
      <c r="J34" s="5">
        <f t="shared" si="7"/>
        <v>0</v>
      </c>
      <c r="K34">
        <v>3800</v>
      </c>
      <c r="L34" s="39">
        <v>90238</v>
      </c>
      <c r="M34" s="14">
        <v>50</v>
      </c>
      <c r="N34" s="39">
        <v>54143</v>
      </c>
      <c r="O34" s="14">
        <v>50</v>
      </c>
      <c r="P34" s="9"/>
    </row>
    <row r="35" spans="3:16" ht="17.399999999999999" x14ac:dyDescent="0.3">
      <c r="C35" s="5">
        <f t="shared" si="0"/>
        <v>300</v>
      </c>
      <c r="D35" s="5">
        <f t="shared" si="1"/>
        <v>300</v>
      </c>
      <c r="E35" s="5">
        <f t="shared" si="4"/>
        <v>0</v>
      </c>
      <c r="F35" t="b">
        <f t="shared" si="2"/>
        <v>0</v>
      </c>
      <c r="G35" t="b">
        <f t="shared" si="3"/>
        <v>0</v>
      </c>
      <c r="H35" s="5">
        <f t="shared" si="6"/>
        <v>0</v>
      </c>
      <c r="I35" s="5">
        <f t="shared" si="5"/>
        <v>0</v>
      </c>
      <c r="J35" s="5">
        <f t="shared" si="7"/>
        <v>0</v>
      </c>
      <c r="K35">
        <v>4000</v>
      </c>
      <c r="L35" s="39">
        <v>93509</v>
      </c>
      <c r="M35" s="14">
        <v>50</v>
      </c>
      <c r="N35" s="39">
        <v>56105</v>
      </c>
      <c r="O35" s="14">
        <v>50</v>
      </c>
      <c r="P35" s="9"/>
    </row>
    <row r="36" spans="3:16" ht="17.399999999999999" x14ac:dyDescent="0.3">
      <c r="C36" s="5">
        <f t="shared" ref="C36:C57" si="8">C35</f>
        <v>300</v>
      </c>
      <c r="D36" s="5">
        <f t="shared" ref="D36:D57" si="9">D35</f>
        <v>300</v>
      </c>
      <c r="E36" s="5">
        <f t="shared" si="4"/>
        <v>0</v>
      </c>
      <c r="F36" t="b">
        <f t="shared" si="2"/>
        <v>0</v>
      </c>
      <c r="G36" t="b">
        <f t="shared" si="3"/>
        <v>0</v>
      </c>
      <c r="H36" s="5">
        <f t="shared" si="6"/>
        <v>0</v>
      </c>
      <c r="I36" s="5">
        <f t="shared" si="5"/>
        <v>0</v>
      </c>
      <c r="J36" s="5">
        <f t="shared" si="7"/>
        <v>0</v>
      </c>
      <c r="K36">
        <v>4200</v>
      </c>
      <c r="L36" s="39">
        <v>96244</v>
      </c>
      <c r="M36" s="14">
        <v>50</v>
      </c>
      <c r="N36" s="39">
        <v>57746</v>
      </c>
      <c r="O36" s="14">
        <v>50</v>
      </c>
      <c r="P36" s="9"/>
    </row>
    <row r="37" spans="3:16" ht="17.399999999999999" x14ac:dyDescent="0.3">
      <c r="C37" s="5">
        <f t="shared" si="8"/>
        <v>300</v>
      </c>
      <c r="D37" s="5">
        <f t="shared" si="9"/>
        <v>300</v>
      </c>
      <c r="E37" s="5">
        <f t="shared" si="4"/>
        <v>0</v>
      </c>
      <c r="F37" t="b">
        <f t="shared" ref="F37:F63" si="10">AND(C37&gt;K36,C37&lt;K37)</f>
        <v>0</v>
      </c>
      <c r="G37" t="b">
        <f t="shared" ref="G37:G63" si="11">AND(D37&gt;K36,D37&lt;K37)</f>
        <v>0</v>
      </c>
      <c r="H37" s="5">
        <f t="shared" si="6"/>
        <v>0</v>
      </c>
      <c r="I37" s="5">
        <f t="shared" si="5"/>
        <v>0</v>
      </c>
      <c r="J37" s="5">
        <f t="shared" si="7"/>
        <v>0</v>
      </c>
      <c r="K37">
        <v>4400</v>
      </c>
      <c r="L37" s="39">
        <v>99201</v>
      </c>
      <c r="M37" s="14">
        <v>50</v>
      </c>
      <c r="N37" s="39">
        <v>59520</v>
      </c>
      <c r="O37" s="14">
        <v>50</v>
      </c>
      <c r="P37" s="9"/>
    </row>
    <row r="38" spans="3:16" ht="17.399999999999999" x14ac:dyDescent="0.3">
      <c r="C38" s="5">
        <f t="shared" si="8"/>
        <v>300</v>
      </c>
      <c r="D38" s="5">
        <f t="shared" si="9"/>
        <v>300</v>
      </c>
      <c r="E38" s="5">
        <f t="shared" ref="E38:E63" si="12">IF(C38=K38,L38,0)</f>
        <v>0</v>
      </c>
      <c r="F38" t="b">
        <f t="shared" si="10"/>
        <v>0</v>
      </c>
      <c r="G38" t="b">
        <f t="shared" si="11"/>
        <v>0</v>
      </c>
      <c r="H38" s="5">
        <f t="shared" si="6"/>
        <v>0</v>
      </c>
      <c r="I38" s="5">
        <f t="shared" ref="I38:I63" si="13">IF(D38=K38,N38,0)</f>
        <v>0</v>
      </c>
      <c r="J38" s="5">
        <f t="shared" si="7"/>
        <v>0</v>
      </c>
      <c r="K38">
        <v>4600</v>
      </c>
      <c r="L38" s="39">
        <v>102010</v>
      </c>
      <c r="M38" s="14">
        <v>50</v>
      </c>
      <c r="N38" s="39">
        <v>61206</v>
      </c>
      <c r="O38" s="14">
        <v>50</v>
      </c>
      <c r="P38" s="9"/>
    </row>
    <row r="39" spans="3:16" ht="17.399999999999999" x14ac:dyDescent="0.3">
      <c r="C39" s="5">
        <f t="shared" si="8"/>
        <v>300</v>
      </c>
      <c r="D39" s="5">
        <f t="shared" si="9"/>
        <v>300</v>
      </c>
      <c r="E39" s="5">
        <f t="shared" si="12"/>
        <v>0</v>
      </c>
      <c r="F39" t="b">
        <f t="shared" si="10"/>
        <v>0</v>
      </c>
      <c r="G39" t="b">
        <f t="shared" si="11"/>
        <v>0</v>
      </c>
      <c r="H39" s="5">
        <f t="shared" ref="H39:H63" si="14">IF(F39=TRUE,(((L39-L38)/(K39-K38))*(C39-K38))+L38,0)</f>
        <v>0</v>
      </c>
      <c r="I39" s="5">
        <f t="shared" si="13"/>
        <v>0</v>
      </c>
      <c r="J39" s="5">
        <f t="shared" ref="J39:J63" si="15">IF(G39=TRUE,(((N39-N38)/(K39-K38))*(D39-K38))+N38,0)</f>
        <v>0</v>
      </c>
      <c r="K39">
        <v>4800</v>
      </c>
      <c r="L39" s="39">
        <v>104671</v>
      </c>
      <c r="M39" s="14">
        <v>50</v>
      </c>
      <c r="N39" s="39">
        <v>62802</v>
      </c>
      <c r="O39" s="14">
        <v>50</v>
      </c>
      <c r="P39" s="9"/>
    </row>
    <row r="40" spans="3:16" ht="17.399999999999999" x14ac:dyDescent="0.3">
      <c r="C40" s="5">
        <f t="shared" si="8"/>
        <v>300</v>
      </c>
      <c r="D40" s="5">
        <f t="shared" si="9"/>
        <v>300</v>
      </c>
      <c r="E40" s="5">
        <f t="shared" si="12"/>
        <v>0</v>
      </c>
      <c r="F40" t="b">
        <f t="shared" si="10"/>
        <v>0</v>
      </c>
      <c r="G40" t="b">
        <f t="shared" si="11"/>
        <v>0</v>
      </c>
      <c r="H40" s="5">
        <f t="shared" si="14"/>
        <v>0</v>
      </c>
      <c r="I40" s="5">
        <f t="shared" si="13"/>
        <v>0</v>
      </c>
      <c r="J40" s="5">
        <f t="shared" si="15"/>
        <v>0</v>
      </c>
      <c r="K40">
        <v>5000</v>
      </c>
      <c r="L40" s="39">
        <v>106722</v>
      </c>
      <c r="M40" s="14">
        <v>50</v>
      </c>
      <c r="N40" s="39">
        <v>64033</v>
      </c>
      <c r="O40" s="14">
        <v>50</v>
      </c>
      <c r="P40" s="9"/>
    </row>
    <row r="41" spans="3:16" ht="17.399999999999999" x14ac:dyDescent="0.3">
      <c r="C41" s="5">
        <f t="shared" si="8"/>
        <v>300</v>
      </c>
      <c r="D41" s="5">
        <f t="shared" si="9"/>
        <v>300</v>
      </c>
      <c r="E41" s="5">
        <f t="shared" si="12"/>
        <v>0</v>
      </c>
      <c r="F41" t="b">
        <f t="shared" si="10"/>
        <v>0</v>
      </c>
      <c r="G41" t="b">
        <f t="shared" si="11"/>
        <v>0</v>
      </c>
      <c r="H41" s="5">
        <f t="shared" si="14"/>
        <v>0</v>
      </c>
      <c r="I41" s="5">
        <f t="shared" si="13"/>
        <v>0</v>
      </c>
      <c r="J41" s="5">
        <f t="shared" si="15"/>
        <v>0</v>
      </c>
      <c r="K41">
        <v>6000</v>
      </c>
      <c r="L41" s="39">
        <v>122522</v>
      </c>
      <c r="M41" s="14">
        <v>50</v>
      </c>
      <c r="N41" s="39">
        <v>73513</v>
      </c>
      <c r="O41" s="14">
        <v>50</v>
      </c>
      <c r="P41" s="9"/>
    </row>
    <row r="42" spans="3:16" ht="17.399999999999999" x14ac:dyDescent="0.3">
      <c r="C42" s="5">
        <f t="shared" si="8"/>
        <v>300</v>
      </c>
      <c r="D42" s="5">
        <f t="shared" si="9"/>
        <v>300</v>
      </c>
      <c r="E42" s="5">
        <f t="shared" si="12"/>
        <v>0</v>
      </c>
      <c r="F42" t="b">
        <f t="shared" si="10"/>
        <v>0</v>
      </c>
      <c r="G42" t="b">
        <f t="shared" si="11"/>
        <v>0</v>
      </c>
      <c r="H42" s="5">
        <f t="shared" si="14"/>
        <v>0</v>
      </c>
      <c r="I42" s="5">
        <f t="shared" si="13"/>
        <v>0</v>
      </c>
      <c r="J42" s="5">
        <f t="shared" si="15"/>
        <v>0</v>
      </c>
      <c r="K42">
        <v>7000</v>
      </c>
      <c r="L42" s="39">
        <v>136475</v>
      </c>
      <c r="M42" s="14">
        <v>50</v>
      </c>
      <c r="N42" s="39">
        <v>81885</v>
      </c>
      <c r="O42" s="14">
        <v>50</v>
      </c>
      <c r="P42" s="9"/>
    </row>
    <row r="43" spans="3:16" ht="17.399999999999999" x14ac:dyDescent="0.3">
      <c r="C43" s="5">
        <f t="shared" si="8"/>
        <v>300</v>
      </c>
      <c r="D43" s="5">
        <f t="shared" si="9"/>
        <v>300</v>
      </c>
      <c r="E43" s="5">
        <f t="shared" si="12"/>
        <v>0</v>
      </c>
      <c r="F43" t="b">
        <f t="shared" si="10"/>
        <v>0</v>
      </c>
      <c r="G43" t="b">
        <f t="shared" si="11"/>
        <v>0</v>
      </c>
      <c r="H43" s="5">
        <f t="shared" si="14"/>
        <v>0</v>
      </c>
      <c r="I43" s="5">
        <f t="shared" si="13"/>
        <v>0</v>
      </c>
      <c r="J43" s="5">
        <f t="shared" si="15"/>
        <v>0</v>
      </c>
      <c r="K43">
        <v>8000</v>
      </c>
      <c r="L43" s="39">
        <v>150058</v>
      </c>
      <c r="M43" s="14">
        <v>50</v>
      </c>
      <c r="N43" s="39">
        <v>90035</v>
      </c>
      <c r="O43" s="14">
        <v>50</v>
      </c>
      <c r="P43" s="9"/>
    </row>
    <row r="44" spans="3:16" ht="17.399999999999999" x14ac:dyDescent="0.3">
      <c r="C44" s="5">
        <f t="shared" si="8"/>
        <v>300</v>
      </c>
      <c r="D44" s="5">
        <f t="shared" si="9"/>
        <v>300</v>
      </c>
      <c r="E44" s="5">
        <f t="shared" si="12"/>
        <v>0</v>
      </c>
      <c r="F44" t="b">
        <f t="shared" si="10"/>
        <v>0</v>
      </c>
      <c r="G44" t="b">
        <f t="shared" si="11"/>
        <v>0</v>
      </c>
      <c r="H44" s="5">
        <f t="shared" si="14"/>
        <v>0</v>
      </c>
      <c r="I44" s="5">
        <f t="shared" si="13"/>
        <v>0</v>
      </c>
      <c r="J44" s="5">
        <f t="shared" si="15"/>
        <v>0</v>
      </c>
      <c r="K44">
        <v>9000</v>
      </c>
      <c r="L44" s="39">
        <v>163825</v>
      </c>
      <c r="M44" s="14">
        <v>50</v>
      </c>
      <c r="N44" s="39">
        <v>98295</v>
      </c>
      <c r="O44" s="14">
        <v>50</v>
      </c>
      <c r="P44" s="9"/>
    </row>
    <row r="45" spans="3:16" ht="17.399999999999999" x14ac:dyDescent="0.3">
      <c r="C45" s="5">
        <f t="shared" si="8"/>
        <v>300</v>
      </c>
      <c r="D45" s="5">
        <f t="shared" si="9"/>
        <v>300</v>
      </c>
      <c r="E45" s="5">
        <f t="shared" si="12"/>
        <v>0</v>
      </c>
      <c r="F45" t="b">
        <f t="shared" si="10"/>
        <v>0</v>
      </c>
      <c r="G45" t="b">
        <f t="shared" si="11"/>
        <v>0</v>
      </c>
      <c r="H45" s="5">
        <f t="shared" si="14"/>
        <v>0</v>
      </c>
      <c r="I45" s="5">
        <f t="shared" si="13"/>
        <v>0</v>
      </c>
      <c r="J45" s="5">
        <f t="shared" si="15"/>
        <v>0</v>
      </c>
      <c r="K45">
        <v>10000</v>
      </c>
      <c r="L45" s="39">
        <v>176484</v>
      </c>
      <c r="M45" s="14">
        <v>50</v>
      </c>
      <c r="N45" s="39">
        <v>105890</v>
      </c>
      <c r="O45" s="14">
        <v>50</v>
      </c>
      <c r="P45" s="9"/>
    </row>
    <row r="46" spans="3:16" ht="17.399999999999999" x14ac:dyDescent="0.3">
      <c r="C46" s="5">
        <f t="shared" si="8"/>
        <v>300</v>
      </c>
      <c r="D46" s="5">
        <f t="shared" si="9"/>
        <v>300</v>
      </c>
      <c r="E46" s="5">
        <f t="shared" si="12"/>
        <v>0</v>
      </c>
      <c r="F46" t="b">
        <f t="shared" si="10"/>
        <v>0</v>
      </c>
      <c r="G46" t="b">
        <f t="shared" si="11"/>
        <v>0</v>
      </c>
      <c r="H46" s="5">
        <f t="shared" si="14"/>
        <v>0</v>
      </c>
      <c r="I46" s="5">
        <f t="shared" si="13"/>
        <v>0</v>
      </c>
      <c r="J46" s="5">
        <f t="shared" si="15"/>
        <v>0</v>
      </c>
      <c r="K46">
        <v>12500</v>
      </c>
      <c r="L46" s="39">
        <v>206745</v>
      </c>
      <c r="M46" s="14">
        <v>50</v>
      </c>
      <c r="N46" s="39">
        <v>124047</v>
      </c>
      <c r="O46" s="14">
        <v>50</v>
      </c>
      <c r="P46" s="9"/>
    </row>
    <row r="47" spans="3:16" ht="17.399999999999999" x14ac:dyDescent="0.3">
      <c r="C47" s="5">
        <f t="shared" si="8"/>
        <v>300</v>
      </c>
      <c r="D47" s="5">
        <f t="shared" si="9"/>
        <v>300</v>
      </c>
      <c r="E47" s="5">
        <f t="shared" si="12"/>
        <v>0</v>
      </c>
      <c r="F47" t="b">
        <f t="shared" si="10"/>
        <v>0</v>
      </c>
      <c r="G47" t="b">
        <f t="shared" si="11"/>
        <v>0</v>
      </c>
      <c r="H47" s="5">
        <f t="shared" si="14"/>
        <v>0</v>
      </c>
      <c r="I47" s="5">
        <f t="shared" si="13"/>
        <v>0</v>
      </c>
      <c r="J47" s="5">
        <f t="shared" si="15"/>
        <v>0</v>
      </c>
      <c r="K47">
        <v>15000</v>
      </c>
      <c r="L47" s="39">
        <v>232848</v>
      </c>
      <c r="M47" s="14">
        <v>50</v>
      </c>
      <c r="N47" s="39">
        <v>139709</v>
      </c>
      <c r="O47" s="14">
        <v>50</v>
      </c>
      <c r="P47" s="9"/>
    </row>
    <row r="48" spans="3:16" ht="17.399999999999999" x14ac:dyDescent="0.3">
      <c r="C48" s="5">
        <f t="shared" si="8"/>
        <v>300</v>
      </c>
      <c r="D48" s="5">
        <f t="shared" si="9"/>
        <v>300</v>
      </c>
      <c r="E48" s="5">
        <f t="shared" si="12"/>
        <v>0</v>
      </c>
      <c r="F48" t="b">
        <f t="shared" si="10"/>
        <v>0</v>
      </c>
      <c r="G48" t="b">
        <f t="shared" si="11"/>
        <v>0</v>
      </c>
      <c r="H48" s="5">
        <f t="shared" si="14"/>
        <v>0</v>
      </c>
      <c r="I48" s="5">
        <f t="shared" si="13"/>
        <v>0</v>
      </c>
      <c r="J48" s="5">
        <f t="shared" si="15"/>
        <v>0</v>
      </c>
      <c r="K48">
        <v>17500</v>
      </c>
      <c r="L48" s="39">
        <v>255486</v>
      </c>
      <c r="M48" s="14">
        <v>50</v>
      </c>
      <c r="N48" s="39">
        <v>153292</v>
      </c>
      <c r="O48" s="14">
        <v>50</v>
      </c>
      <c r="P48" s="9"/>
    </row>
    <row r="49" spans="3:16" ht="17.399999999999999" x14ac:dyDescent="0.3">
      <c r="C49" s="5">
        <f t="shared" si="8"/>
        <v>300</v>
      </c>
      <c r="D49" s="5">
        <f t="shared" si="9"/>
        <v>300</v>
      </c>
      <c r="E49" s="5">
        <f t="shared" si="12"/>
        <v>0</v>
      </c>
      <c r="F49" t="b">
        <f t="shared" si="10"/>
        <v>0</v>
      </c>
      <c r="G49" t="b">
        <f t="shared" si="11"/>
        <v>0</v>
      </c>
      <c r="H49" s="5">
        <f t="shared" si="14"/>
        <v>0</v>
      </c>
      <c r="I49" s="5">
        <f t="shared" si="13"/>
        <v>0</v>
      </c>
      <c r="J49" s="5">
        <f t="shared" si="15"/>
        <v>0</v>
      </c>
      <c r="K49">
        <v>20000</v>
      </c>
      <c r="L49" s="39">
        <v>279048</v>
      </c>
      <c r="M49" s="14">
        <v>50</v>
      </c>
      <c r="N49" s="39">
        <v>167429</v>
      </c>
      <c r="O49" s="14">
        <v>50</v>
      </c>
      <c r="P49" s="9"/>
    </row>
    <row r="50" spans="3:16" ht="17.399999999999999" x14ac:dyDescent="0.3">
      <c r="C50" s="5">
        <f t="shared" si="8"/>
        <v>300</v>
      </c>
      <c r="D50" s="5">
        <f t="shared" si="9"/>
        <v>300</v>
      </c>
      <c r="E50" s="5">
        <f t="shared" si="12"/>
        <v>0</v>
      </c>
      <c r="F50" t="b">
        <f t="shared" si="10"/>
        <v>0</v>
      </c>
      <c r="G50" t="b">
        <f t="shared" si="11"/>
        <v>0</v>
      </c>
      <c r="H50" s="5">
        <f t="shared" si="14"/>
        <v>0</v>
      </c>
      <c r="I50" s="5">
        <f t="shared" si="13"/>
        <v>0</v>
      </c>
      <c r="J50" s="5">
        <f t="shared" si="15"/>
        <v>0</v>
      </c>
      <c r="K50">
        <v>22500</v>
      </c>
      <c r="L50" s="39">
        <v>297297</v>
      </c>
      <c r="M50" s="14">
        <v>50</v>
      </c>
      <c r="N50" s="39">
        <v>178378</v>
      </c>
      <c r="O50" s="14">
        <v>50</v>
      </c>
      <c r="P50" s="9"/>
    </row>
    <row r="51" spans="3:16" ht="17.399999999999999" x14ac:dyDescent="0.3">
      <c r="C51" s="5">
        <f t="shared" si="8"/>
        <v>300</v>
      </c>
      <c r="D51" s="5">
        <f t="shared" si="9"/>
        <v>300</v>
      </c>
      <c r="E51" s="5">
        <f t="shared" si="12"/>
        <v>0</v>
      </c>
      <c r="F51" t="b">
        <f t="shared" si="10"/>
        <v>0</v>
      </c>
      <c r="G51" t="b">
        <f t="shared" si="11"/>
        <v>0</v>
      </c>
      <c r="H51" s="5">
        <f t="shared" si="14"/>
        <v>0</v>
      </c>
      <c r="I51" s="5">
        <f t="shared" si="13"/>
        <v>0</v>
      </c>
      <c r="J51" s="5">
        <f t="shared" si="15"/>
        <v>0</v>
      </c>
      <c r="K51">
        <v>25000</v>
      </c>
      <c r="L51" s="39">
        <v>311850</v>
      </c>
      <c r="M51" s="14">
        <v>50</v>
      </c>
      <c r="N51" s="39">
        <v>187110</v>
      </c>
      <c r="O51" s="14">
        <v>50</v>
      </c>
      <c r="P51" s="9"/>
    </row>
    <row r="52" spans="3:16" ht="17.399999999999999" x14ac:dyDescent="0.3">
      <c r="C52" s="5">
        <f t="shared" si="8"/>
        <v>300</v>
      </c>
      <c r="D52" s="5">
        <f t="shared" si="9"/>
        <v>300</v>
      </c>
      <c r="E52" s="5">
        <f t="shared" si="12"/>
        <v>0</v>
      </c>
      <c r="F52" t="b">
        <f t="shared" si="10"/>
        <v>0</v>
      </c>
      <c r="G52" t="b">
        <f t="shared" si="11"/>
        <v>0</v>
      </c>
      <c r="H52" s="5">
        <f t="shared" si="14"/>
        <v>0</v>
      </c>
      <c r="I52" s="5">
        <f t="shared" si="13"/>
        <v>0</v>
      </c>
      <c r="J52" s="5">
        <f t="shared" si="15"/>
        <v>0</v>
      </c>
      <c r="K52">
        <v>27500</v>
      </c>
      <c r="L52" s="39">
        <v>327789</v>
      </c>
      <c r="M52" s="14">
        <v>50</v>
      </c>
      <c r="N52" s="39">
        <v>196673</v>
      </c>
      <c r="O52" s="14">
        <v>50</v>
      </c>
      <c r="P52" s="9"/>
    </row>
    <row r="53" spans="3:16" ht="17.399999999999999" x14ac:dyDescent="0.3">
      <c r="C53" s="5">
        <f t="shared" si="8"/>
        <v>300</v>
      </c>
      <c r="D53" s="5">
        <f t="shared" si="9"/>
        <v>300</v>
      </c>
      <c r="E53" s="5">
        <f t="shared" si="12"/>
        <v>0</v>
      </c>
      <c r="F53" t="b">
        <f t="shared" si="10"/>
        <v>0</v>
      </c>
      <c r="G53" t="b">
        <f t="shared" si="11"/>
        <v>0</v>
      </c>
      <c r="H53" s="5">
        <f t="shared" si="14"/>
        <v>0</v>
      </c>
      <c r="I53" s="5">
        <f t="shared" si="13"/>
        <v>0</v>
      </c>
      <c r="J53" s="5">
        <f t="shared" si="15"/>
        <v>0</v>
      </c>
      <c r="K53">
        <v>30000</v>
      </c>
      <c r="L53" s="39">
        <v>338184</v>
      </c>
      <c r="M53" s="14">
        <v>50</v>
      </c>
      <c r="N53" s="39">
        <v>202910</v>
      </c>
      <c r="O53" s="14">
        <v>50</v>
      </c>
      <c r="P53" s="9"/>
    </row>
    <row r="54" spans="3:16" ht="17.399999999999999" x14ac:dyDescent="0.3">
      <c r="C54" s="5">
        <f t="shared" si="8"/>
        <v>300</v>
      </c>
      <c r="D54" s="5">
        <f t="shared" si="9"/>
        <v>300</v>
      </c>
      <c r="E54" s="5">
        <f t="shared" si="12"/>
        <v>0</v>
      </c>
      <c r="F54" t="b">
        <f t="shared" si="10"/>
        <v>0</v>
      </c>
      <c r="G54" t="b">
        <f t="shared" si="11"/>
        <v>0</v>
      </c>
      <c r="H54" s="5">
        <f t="shared" si="14"/>
        <v>0</v>
      </c>
      <c r="I54" s="5">
        <f t="shared" si="13"/>
        <v>0</v>
      </c>
      <c r="J54" s="5">
        <f t="shared" si="15"/>
        <v>0</v>
      </c>
      <c r="K54">
        <v>35000</v>
      </c>
      <c r="L54" s="39">
        <v>368676</v>
      </c>
      <c r="M54" s="14">
        <v>50</v>
      </c>
      <c r="N54" s="39">
        <v>221206</v>
      </c>
      <c r="O54" s="14">
        <v>50</v>
      </c>
      <c r="P54" s="9"/>
    </row>
    <row r="55" spans="3:16" ht="17.399999999999999" x14ac:dyDescent="0.3">
      <c r="C55" s="5">
        <f t="shared" si="8"/>
        <v>300</v>
      </c>
      <c r="D55" s="5">
        <f t="shared" si="9"/>
        <v>300</v>
      </c>
      <c r="E55" s="5">
        <f t="shared" si="12"/>
        <v>0</v>
      </c>
      <c r="F55" t="b">
        <f t="shared" si="10"/>
        <v>0</v>
      </c>
      <c r="G55" t="b">
        <f t="shared" si="11"/>
        <v>0</v>
      </c>
      <c r="H55" s="5">
        <f t="shared" si="14"/>
        <v>0</v>
      </c>
      <c r="I55" s="5">
        <f t="shared" si="13"/>
        <v>0</v>
      </c>
      <c r="J55" s="5">
        <f t="shared" si="15"/>
        <v>0</v>
      </c>
      <c r="K55">
        <v>40000</v>
      </c>
      <c r="L55" s="39">
        <v>395472</v>
      </c>
      <c r="M55" s="14">
        <v>50</v>
      </c>
      <c r="N55" s="39">
        <v>237283</v>
      </c>
      <c r="O55" s="14">
        <v>50</v>
      </c>
      <c r="P55" s="9"/>
    </row>
    <row r="56" spans="3:16" ht="17.399999999999999" x14ac:dyDescent="0.3">
      <c r="C56" s="5">
        <f t="shared" si="8"/>
        <v>300</v>
      </c>
      <c r="D56" s="5">
        <f t="shared" si="9"/>
        <v>300</v>
      </c>
      <c r="E56" s="5">
        <f t="shared" si="12"/>
        <v>0</v>
      </c>
      <c r="F56" t="b">
        <f t="shared" si="10"/>
        <v>0</v>
      </c>
      <c r="G56" t="b">
        <f t="shared" si="11"/>
        <v>0</v>
      </c>
      <c r="H56" s="5">
        <f t="shared" si="14"/>
        <v>0</v>
      </c>
      <c r="I56" s="5">
        <f t="shared" si="13"/>
        <v>0</v>
      </c>
      <c r="J56" s="5">
        <f t="shared" si="15"/>
        <v>0</v>
      </c>
      <c r="K56">
        <v>45000</v>
      </c>
      <c r="L56" s="39">
        <v>419958</v>
      </c>
      <c r="M56" s="14">
        <v>50</v>
      </c>
      <c r="N56" s="39">
        <v>251975</v>
      </c>
      <c r="O56" s="14">
        <v>50</v>
      </c>
      <c r="P56" s="9"/>
    </row>
    <row r="57" spans="3:16" ht="17.399999999999999" x14ac:dyDescent="0.3">
      <c r="C57" s="5">
        <f t="shared" si="8"/>
        <v>300</v>
      </c>
      <c r="D57" s="5">
        <f t="shared" si="9"/>
        <v>300</v>
      </c>
      <c r="E57" s="5">
        <f t="shared" si="12"/>
        <v>0</v>
      </c>
      <c r="F57" t="b">
        <f t="shared" si="10"/>
        <v>0</v>
      </c>
      <c r="G57" t="b">
        <f t="shared" si="11"/>
        <v>0</v>
      </c>
      <c r="H57" s="5">
        <f t="shared" si="14"/>
        <v>0</v>
      </c>
      <c r="I57" s="5">
        <f t="shared" si="13"/>
        <v>0</v>
      </c>
      <c r="J57" s="5">
        <f t="shared" si="15"/>
        <v>0</v>
      </c>
      <c r="K57">
        <v>50000</v>
      </c>
      <c r="L57" s="39">
        <v>443520</v>
      </c>
      <c r="M57" s="14">
        <v>50</v>
      </c>
      <c r="N57" s="39">
        <v>266112</v>
      </c>
      <c r="O57" s="14">
        <v>50</v>
      </c>
      <c r="P57" s="9"/>
    </row>
    <row r="58" spans="3:16" ht="17.399999999999999" x14ac:dyDescent="0.3">
      <c r="C58" s="5">
        <f>C55</f>
        <v>300</v>
      </c>
      <c r="D58" s="5">
        <f>D55</f>
        <v>300</v>
      </c>
      <c r="E58" s="5">
        <f t="shared" si="12"/>
        <v>0</v>
      </c>
      <c r="F58" t="b">
        <f t="shared" si="10"/>
        <v>0</v>
      </c>
      <c r="G58" t="b">
        <f t="shared" si="11"/>
        <v>0</v>
      </c>
      <c r="H58" s="5">
        <f t="shared" si="14"/>
        <v>0</v>
      </c>
      <c r="I58" s="5">
        <f t="shared" si="13"/>
        <v>0</v>
      </c>
      <c r="J58" s="5">
        <f t="shared" si="15"/>
        <v>0</v>
      </c>
      <c r="K58">
        <v>55000</v>
      </c>
      <c r="L58" s="39">
        <v>462462</v>
      </c>
      <c r="M58" s="14">
        <v>50</v>
      </c>
      <c r="N58" s="39">
        <v>277477</v>
      </c>
      <c r="O58" s="14">
        <v>50</v>
      </c>
      <c r="P58" s="9"/>
    </row>
    <row r="59" spans="3:16" ht="17.399999999999999" x14ac:dyDescent="0.3">
      <c r="C59" s="5">
        <f>C57</f>
        <v>300</v>
      </c>
      <c r="D59" s="5">
        <f>D57</f>
        <v>300</v>
      </c>
      <c r="E59" s="5">
        <f t="shared" si="12"/>
        <v>0</v>
      </c>
      <c r="F59" t="b">
        <f t="shared" si="10"/>
        <v>0</v>
      </c>
      <c r="G59" t="b">
        <f t="shared" si="11"/>
        <v>0</v>
      </c>
      <c r="H59" s="5">
        <f t="shared" si="14"/>
        <v>0</v>
      </c>
      <c r="I59" s="5">
        <f t="shared" si="13"/>
        <v>0</v>
      </c>
      <c r="J59" s="5">
        <f t="shared" si="15"/>
        <v>0</v>
      </c>
      <c r="K59">
        <v>60000</v>
      </c>
      <c r="L59" s="39">
        <v>482328</v>
      </c>
      <c r="M59" s="14">
        <v>50</v>
      </c>
      <c r="N59" s="39">
        <v>289397</v>
      </c>
      <c r="O59" s="14">
        <v>50</v>
      </c>
      <c r="P59" s="9"/>
    </row>
    <row r="60" spans="3:16" ht="17.399999999999999" x14ac:dyDescent="0.3">
      <c r="C60" s="5">
        <f t="shared" ref="C60:D63" si="16">C59</f>
        <v>300</v>
      </c>
      <c r="D60" s="5">
        <f t="shared" si="16"/>
        <v>300</v>
      </c>
      <c r="E60" s="5">
        <f t="shared" si="12"/>
        <v>0</v>
      </c>
      <c r="F60" t="b">
        <f t="shared" si="10"/>
        <v>0</v>
      </c>
      <c r="G60" t="b">
        <f t="shared" si="11"/>
        <v>0</v>
      </c>
      <c r="H60" s="5">
        <f t="shared" si="14"/>
        <v>0</v>
      </c>
      <c r="I60" s="5">
        <f t="shared" si="13"/>
        <v>0</v>
      </c>
      <c r="J60" s="5">
        <f t="shared" si="15"/>
        <v>0</v>
      </c>
      <c r="K60">
        <v>70000</v>
      </c>
      <c r="L60" s="39">
        <v>523908</v>
      </c>
      <c r="M60" s="14">
        <v>50</v>
      </c>
      <c r="N60" s="39">
        <v>314345</v>
      </c>
      <c r="O60" s="14">
        <v>50</v>
      </c>
      <c r="P60" s="9"/>
    </row>
    <row r="61" spans="3:16" ht="17.399999999999999" x14ac:dyDescent="0.3">
      <c r="C61" s="5">
        <f t="shared" si="16"/>
        <v>300</v>
      </c>
      <c r="D61" s="5">
        <f t="shared" si="16"/>
        <v>300</v>
      </c>
      <c r="E61" s="5">
        <f t="shared" si="12"/>
        <v>0</v>
      </c>
      <c r="F61" t="b">
        <f t="shared" si="10"/>
        <v>0</v>
      </c>
      <c r="G61" t="b">
        <f t="shared" si="11"/>
        <v>0</v>
      </c>
      <c r="H61" s="5">
        <f t="shared" si="14"/>
        <v>0</v>
      </c>
      <c r="I61" s="5">
        <f t="shared" si="13"/>
        <v>0</v>
      </c>
      <c r="J61" s="5">
        <f t="shared" si="15"/>
        <v>0</v>
      </c>
      <c r="K61">
        <v>80000</v>
      </c>
      <c r="L61" s="39">
        <v>554400</v>
      </c>
      <c r="M61" s="14">
        <v>50</v>
      </c>
      <c r="N61" s="39">
        <v>332640</v>
      </c>
      <c r="O61" s="14">
        <v>50</v>
      </c>
      <c r="P61" s="9"/>
    </row>
    <row r="62" spans="3:16" ht="17.399999999999999" x14ac:dyDescent="0.3">
      <c r="C62" s="5">
        <f t="shared" si="16"/>
        <v>300</v>
      </c>
      <c r="D62" s="5">
        <f t="shared" si="16"/>
        <v>300</v>
      </c>
      <c r="E62" s="5">
        <f t="shared" si="12"/>
        <v>0</v>
      </c>
      <c r="F62" t="b">
        <f t="shared" si="10"/>
        <v>0</v>
      </c>
      <c r="G62" t="b">
        <f t="shared" si="11"/>
        <v>0</v>
      </c>
      <c r="H62" s="5">
        <f t="shared" si="14"/>
        <v>0</v>
      </c>
      <c r="I62" s="5">
        <f t="shared" si="13"/>
        <v>0</v>
      </c>
      <c r="J62" s="5">
        <f t="shared" si="15"/>
        <v>0</v>
      </c>
      <c r="K62">
        <v>90000</v>
      </c>
      <c r="L62" s="39">
        <v>623700</v>
      </c>
      <c r="M62" s="14">
        <v>50</v>
      </c>
      <c r="N62" s="39">
        <v>374220</v>
      </c>
      <c r="O62" s="14">
        <v>50</v>
      </c>
      <c r="P62" s="9"/>
    </row>
    <row r="63" spans="3:16" ht="17.399999999999999" x14ac:dyDescent="0.3">
      <c r="C63" s="5">
        <f t="shared" si="16"/>
        <v>300</v>
      </c>
      <c r="D63" s="5">
        <f t="shared" si="16"/>
        <v>300</v>
      </c>
      <c r="E63" s="5">
        <f t="shared" si="12"/>
        <v>0</v>
      </c>
      <c r="F63" t="b">
        <f t="shared" si="10"/>
        <v>0</v>
      </c>
      <c r="G63" t="b">
        <f t="shared" si="11"/>
        <v>0</v>
      </c>
      <c r="H63" s="5">
        <f t="shared" si="14"/>
        <v>0</v>
      </c>
      <c r="I63" s="5">
        <f t="shared" si="13"/>
        <v>0</v>
      </c>
      <c r="J63" s="5">
        <f t="shared" si="15"/>
        <v>0</v>
      </c>
      <c r="K63">
        <v>100000</v>
      </c>
      <c r="L63" s="39">
        <v>693000</v>
      </c>
      <c r="M63" s="14">
        <v>50</v>
      </c>
      <c r="N63" s="39">
        <v>415800</v>
      </c>
      <c r="O63" s="14">
        <v>50</v>
      </c>
      <c r="P63" s="9"/>
    </row>
    <row r="64" spans="3:16" ht="20.100000000000001" customHeight="1" thickBot="1" x14ac:dyDescent="0.35">
      <c r="E64" s="5">
        <f>SUM(E4:E63)</f>
        <v>13416</v>
      </c>
      <c r="H64" s="5">
        <f>SUM(H5:H63)</f>
        <v>0</v>
      </c>
      <c r="I64" s="5">
        <f>SUM(I5:I63)</f>
        <v>8050</v>
      </c>
      <c r="J64" s="5">
        <f>SUM(J5:J63)</f>
        <v>0</v>
      </c>
      <c r="M64" s="6"/>
      <c r="O64" s="8"/>
      <c r="P64" s="9"/>
    </row>
    <row r="65" spans="4:15" ht="20.100000000000001" customHeight="1" thickBot="1" x14ac:dyDescent="0.3">
      <c r="E65" s="116" t="s">
        <v>23</v>
      </c>
      <c r="F65" s="117"/>
      <c r="G65" s="117"/>
      <c r="H65" s="118"/>
      <c r="I65" s="119" t="s">
        <v>24</v>
      </c>
      <c r="J65" s="120"/>
      <c r="M65" s="6"/>
      <c r="O65" s="8"/>
    </row>
    <row r="66" spans="4:15" ht="20.100000000000001" customHeight="1" x14ac:dyDescent="0.25">
      <c r="E66" s="115">
        <f>IF(K66&lt;50000,(E64+H64)*0.25,(E64+H64)*0.5)</f>
        <v>6708</v>
      </c>
      <c r="F66" s="115"/>
      <c r="G66" s="115"/>
      <c r="H66" s="115"/>
      <c r="I66" s="115">
        <f>SUM(I64,J64)</f>
        <v>8050</v>
      </c>
      <c r="J66" s="115"/>
      <c r="K66" s="5">
        <f>Hesaplama!$D$7</f>
        <v>73600</v>
      </c>
      <c r="L66" s="29" t="s">
        <v>63</v>
      </c>
    </row>
    <row r="67" spans="4:15" ht="20.100000000000001" customHeight="1" x14ac:dyDescent="0.25">
      <c r="E67" s="111">
        <f>IF(B5&gt;1,E66/2,0)</f>
        <v>0</v>
      </c>
      <c r="F67" s="111"/>
      <c r="G67" s="111"/>
      <c r="H67" s="111"/>
      <c r="I67" s="25"/>
      <c r="J67" s="25"/>
      <c r="M67" s="5"/>
    </row>
    <row r="68" spans="4:15" ht="20.100000000000001" customHeight="1" thickBot="1" x14ac:dyDescent="0.3">
      <c r="E68" s="111">
        <f>IF(B5&gt;1,(B5-2)*(E67/2),0)</f>
        <v>0</v>
      </c>
      <c r="F68" s="111"/>
      <c r="G68" s="111"/>
      <c r="H68" s="111"/>
      <c r="I68" s="25"/>
      <c r="J68" s="25"/>
      <c r="M68" s="5"/>
    </row>
    <row r="69" spans="4:15" ht="20.100000000000001" customHeight="1" thickBot="1" x14ac:dyDescent="0.3">
      <c r="E69" s="31">
        <f>IF(B3="2B",E68+E67+E66,0)</f>
        <v>6708</v>
      </c>
      <c r="F69" s="32"/>
      <c r="G69" s="32"/>
      <c r="H69" s="33"/>
      <c r="I69" s="31">
        <f>IF(B3="2B",I64+J64,0)</f>
        <v>8050</v>
      </c>
      <c r="J69" s="33"/>
    </row>
    <row r="70" spans="4:15" ht="20.100000000000001" customHeight="1" thickBot="1" x14ac:dyDescent="0.3">
      <c r="E70" s="31">
        <f>IF(B3="2B",E69+I69,0)</f>
        <v>14758</v>
      </c>
      <c r="F70" s="32"/>
      <c r="G70" s="32"/>
      <c r="H70" s="32"/>
      <c r="I70" s="32"/>
      <c r="J70" s="33"/>
    </row>
    <row r="71" spans="4:15" ht="20.100000000000001" customHeight="1" x14ac:dyDescent="0.25">
      <c r="E71" s="17"/>
      <c r="F71" s="18"/>
      <c r="G71" s="18"/>
      <c r="H71" s="17"/>
      <c r="I71" s="17"/>
      <c r="J71" s="17"/>
    </row>
    <row r="72" spans="4:15" ht="20.100000000000001" customHeight="1" x14ac:dyDescent="0.25">
      <c r="D72" s="19" t="s">
        <v>25</v>
      </c>
      <c r="E72" s="20"/>
      <c r="F72" s="21">
        <f>(E64+H64)*0.04*0.6</f>
        <v>321.98399999999998</v>
      </c>
      <c r="G72" s="22"/>
      <c r="H72" s="21"/>
      <c r="I72" s="21"/>
      <c r="J72" s="21"/>
    </row>
    <row r="73" spans="4:15" ht="20.100000000000001" customHeight="1" x14ac:dyDescent="0.25">
      <c r="D73" s="19" t="s">
        <v>26</v>
      </c>
      <c r="E73" s="20"/>
      <c r="F73" s="21">
        <f>(I64+J64)*0.04</f>
        <v>322</v>
      </c>
      <c r="G73" s="22"/>
      <c r="H73" s="21"/>
      <c r="I73" s="21"/>
      <c r="J73" s="21"/>
    </row>
    <row r="74" spans="4:15" ht="20.100000000000001" customHeight="1" x14ac:dyDescent="0.25">
      <c r="D74" s="19" t="s">
        <v>27</v>
      </c>
      <c r="E74" s="20"/>
      <c r="F74" s="21">
        <f>IF(B3=2,F72+F73,0)</f>
        <v>0</v>
      </c>
      <c r="G74" s="22"/>
      <c r="H74" s="21"/>
      <c r="I74" s="21"/>
      <c r="J74" s="21"/>
    </row>
    <row r="75" spans="4:15" ht="20.100000000000001" customHeight="1" x14ac:dyDescent="0.25"/>
    <row r="76" spans="4:15" ht="20.100000000000001" customHeight="1" x14ac:dyDescent="0.25"/>
  </sheetData>
  <mergeCells count="6">
    <mergeCell ref="E67:H67"/>
    <mergeCell ref="E68:H68"/>
    <mergeCell ref="E65:H65"/>
    <mergeCell ref="I65:J65"/>
    <mergeCell ref="E66:H66"/>
    <mergeCell ref="I66:J6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S76"/>
  <sheetViews>
    <sheetView topLeftCell="A44" workbookViewId="0">
      <selection activeCell="B64" sqref="B64"/>
    </sheetView>
  </sheetViews>
  <sheetFormatPr defaultRowHeight="13.2" x14ac:dyDescent="0.25"/>
  <cols>
    <col min="2" max="2" width="10.33203125" customWidth="1"/>
    <col min="3" max="3" width="9.5546875" bestFit="1" customWidth="1"/>
    <col min="4" max="4" width="11.5546875" customWidth="1"/>
    <col min="5" max="5" width="9.109375" style="5"/>
    <col min="6" max="6" width="10" customWidth="1"/>
    <col min="7" max="7" width="10.88671875" customWidth="1"/>
    <col min="8" max="8" width="8.33203125" style="5" customWidth="1"/>
    <col min="9" max="9" width="9.109375" style="5" bestFit="1"/>
    <col min="10" max="10" width="8.5546875" style="5" bestFit="1" customWidth="1"/>
    <col min="11" max="11" width="18.44140625" style="5" customWidth="1"/>
    <col min="12" max="12" width="18.33203125" style="26" customWidth="1"/>
    <col min="13" max="13" width="19.5546875" customWidth="1"/>
    <col min="14" max="14" width="18.5546875" style="26" customWidth="1"/>
    <col min="15" max="15" width="22.88671875" style="15" bestFit="1" customWidth="1"/>
    <col min="16" max="16" width="11.88671875" style="10" customWidth="1"/>
    <col min="17" max="17" width="15.109375" style="10" bestFit="1" customWidth="1"/>
    <col min="18" max="18" width="11" style="10" bestFit="1" customWidth="1"/>
    <col min="19" max="19" width="11.5546875" style="10" bestFit="1" customWidth="1"/>
  </cols>
  <sheetData>
    <row r="1" spans="2:16" ht="17.399999999999999" x14ac:dyDescent="0.3">
      <c r="M1" s="41" t="s">
        <v>91</v>
      </c>
      <c r="O1" s="8"/>
      <c r="P1" s="9"/>
    </row>
    <row r="2" spans="2:16" x14ac:dyDescent="0.25">
      <c r="B2" t="s">
        <v>8</v>
      </c>
      <c r="C2" t="s">
        <v>9</v>
      </c>
      <c r="D2" t="s">
        <v>10</v>
      </c>
      <c r="E2" s="5" t="s">
        <v>11</v>
      </c>
      <c r="F2" t="s">
        <v>12</v>
      </c>
      <c r="G2" t="s">
        <v>13</v>
      </c>
      <c r="H2" s="5" t="s">
        <v>14</v>
      </c>
      <c r="I2" s="5" t="s">
        <v>15</v>
      </c>
      <c r="J2" s="5" t="s">
        <v>16</v>
      </c>
      <c r="K2" s="11" t="s">
        <v>17</v>
      </c>
      <c r="L2" s="27" t="s">
        <v>18</v>
      </c>
      <c r="M2" s="6" t="s">
        <v>19</v>
      </c>
      <c r="N2" s="27" t="s">
        <v>20</v>
      </c>
      <c r="O2" s="8" t="s">
        <v>21</v>
      </c>
      <c r="P2" s="12"/>
    </row>
    <row r="3" spans="2:16" x14ac:dyDescent="0.25">
      <c r="B3" s="5" t="s">
        <v>79</v>
      </c>
      <c r="C3" s="5">
        <f>Hesaplama!$D$5</f>
        <v>300</v>
      </c>
      <c r="D3" s="5">
        <f>B5*C3</f>
        <v>300</v>
      </c>
      <c r="L3" s="27" t="s">
        <v>22</v>
      </c>
      <c r="M3" s="7" t="s">
        <v>22</v>
      </c>
      <c r="N3" s="27" t="s">
        <v>22</v>
      </c>
      <c r="O3" s="13" t="s">
        <v>22</v>
      </c>
      <c r="P3" s="12"/>
    </row>
    <row r="4" spans="2:16" x14ac:dyDescent="0.25">
      <c r="B4" s="5" t="s">
        <v>3</v>
      </c>
      <c r="C4" s="5">
        <f t="shared" ref="C4:C35" si="0">C3</f>
        <v>300</v>
      </c>
      <c r="D4" s="5">
        <f t="shared" ref="D4:D35" si="1">D3</f>
        <v>300</v>
      </c>
      <c r="E4" s="5">
        <v>0</v>
      </c>
      <c r="I4" s="5">
        <v>0</v>
      </c>
      <c r="J4" s="5">
        <v>0</v>
      </c>
      <c r="K4" s="5">
        <v>0</v>
      </c>
      <c r="L4" s="27"/>
      <c r="M4" s="7"/>
      <c r="N4" s="27"/>
      <c r="O4" s="13"/>
      <c r="P4" s="12"/>
    </row>
    <row r="5" spans="2:16" ht="17.399999999999999" x14ac:dyDescent="0.3">
      <c r="B5" s="5">
        <f>Hesaplama!$D$6</f>
        <v>1</v>
      </c>
      <c r="C5" s="5">
        <f t="shared" si="0"/>
        <v>300</v>
      </c>
      <c r="D5" s="5">
        <f t="shared" si="1"/>
        <v>300</v>
      </c>
      <c r="E5" s="5">
        <v>0</v>
      </c>
      <c r="F5" t="b">
        <f t="shared" ref="F5:F36" si="2">AND(C5&gt;K4,C5&lt;K5)</f>
        <v>0</v>
      </c>
      <c r="G5" t="b">
        <f t="shared" ref="G5:G36" si="3">AND(D5&gt;K4,D5&lt;K5)</f>
        <v>0</v>
      </c>
      <c r="H5" s="5">
        <f>IF(F5=TRUE,L5,0)</f>
        <v>0</v>
      </c>
      <c r="I5" s="5">
        <v>0</v>
      </c>
      <c r="J5" s="5">
        <f>IF(G5=TRUE,N5,0)</f>
        <v>0</v>
      </c>
      <c r="K5" s="5">
        <v>100</v>
      </c>
      <c r="L5" s="28">
        <v>5375</v>
      </c>
      <c r="M5" s="14">
        <v>50</v>
      </c>
      <c r="N5" s="28">
        <v>3225</v>
      </c>
      <c r="O5" s="14">
        <v>50</v>
      </c>
      <c r="P5" s="9"/>
    </row>
    <row r="6" spans="2:16" ht="17.399999999999999" x14ac:dyDescent="0.3">
      <c r="C6" s="5">
        <f t="shared" si="0"/>
        <v>300</v>
      </c>
      <c r="D6" s="5">
        <f t="shared" si="1"/>
        <v>300</v>
      </c>
      <c r="E6" s="5">
        <f t="shared" ref="E6:E37" si="4">IF(C6=K6,L6,0)</f>
        <v>0</v>
      </c>
      <c r="F6" t="b">
        <f t="shared" si="2"/>
        <v>0</v>
      </c>
      <c r="G6" t="b">
        <f t="shared" si="3"/>
        <v>0</v>
      </c>
      <c r="H6" s="5">
        <f>IF(F6=TRUE,L6,0)</f>
        <v>0</v>
      </c>
      <c r="I6" s="5">
        <f t="shared" ref="I6:I37" si="5">IF(D6=K6,N6,0)</f>
        <v>0</v>
      </c>
      <c r="J6" s="5">
        <f>IF(G6=TRUE,N6,0)</f>
        <v>0</v>
      </c>
      <c r="K6">
        <v>100</v>
      </c>
      <c r="L6" s="39">
        <v>5375</v>
      </c>
      <c r="M6" s="14">
        <v>50</v>
      </c>
      <c r="N6" s="39">
        <v>3225</v>
      </c>
      <c r="O6" s="14">
        <v>50</v>
      </c>
      <c r="P6" s="9"/>
    </row>
    <row r="7" spans="2:16" ht="17.399999999999999" x14ac:dyDescent="0.3">
      <c r="C7" s="5">
        <f t="shared" si="0"/>
        <v>300</v>
      </c>
      <c r="D7" s="5">
        <f t="shared" si="1"/>
        <v>300</v>
      </c>
      <c r="E7" s="5">
        <f t="shared" si="4"/>
        <v>0</v>
      </c>
      <c r="F7" t="b">
        <f t="shared" si="2"/>
        <v>0</v>
      </c>
      <c r="G7" t="b">
        <f t="shared" si="3"/>
        <v>0</v>
      </c>
      <c r="H7" s="5">
        <f t="shared" ref="H7:H38" si="6">IF(F7=TRUE,(((L7-L6)/(K7-K6))*(C7-K6))+L6,0)</f>
        <v>0</v>
      </c>
      <c r="I7" s="5">
        <f t="shared" si="5"/>
        <v>0</v>
      </c>
      <c r="J7" s="5">
        <f t="shared" ref="J7:J38" si="7">IF(G7=TRUE,(((N7-N6)/(K7-K6))*(D7-K6))+N6,0)</f>
        <v>0</v>
      </c>
      <c r="K7">
        <v>200</v>
      </c>
      <c r="L7" s="39">
        <v>10379</v>
      </c>
      <c r="M7" s="14">
        <v>50</v>
      </c>
      <c r="N7" s="39">
        <v>6227</v>
      </c>
      <c r="O7" s="14">
        <v>50</v>
      </c>
      <c r="P7" s="9"/>
    </row>
    <row r="8" spans="2:16" ht="17.399999999999999" x14ac:dyDescent="0.3">
      <c r="C8" s="5">
        <f t="shared" si="0"/>
        <v>300</v>
      </c>
      <c r="D8" s="5">
        <f t="shared" si="1"/>
        <v>300</v>
      </c>
      <c r="E8" s="5">
        <f t="shared" si="4"/>
        <v>15010</v>
      </c>
      <c r="F8" t="b">
        <f t="shared" si="2"/>
        <v>0</v>
      </c>
      <c r="G8" t="b">
        <f t="shared" si="3"/>
        <v>0</v>
      </c>
      <c r="H8" s="5">
        <f t="shared" si="6"/>
        <v>0</v>
      </c>
      <c r="I8" s="5">
        <f t="shared" si="5"/>
        <v>9006</v>
      </c>
      <c r="J8" s="5">
        <f t="shared" si="7"/>
        <v>0</v>
      </c>
      <c r="K8">
        <v>300</v>
      </c>
      <c r="L8" s="39">
        <v>15010</v>
      </c>
      <c r="M8" s="14">
        <v>50</v>
      </c>
      <c r="N8" s="39">
        <v>9006</v>
      </c>
      <c r="O8" s="14">
        <v>50</v>
      </c>
      <c r="P8" s="9"/>
    </row>
    <row r="9" spans="2:16" ht="17.399999999999999" x14ac:dyDescent="0.3">
      <c r="C9" s="5">
        <f t="shared" si="0"/>
        <v>300</v>
      </c>
      <c r="D9" s="5">
        <f t="shared" si="1"/>
        <v>300</v>
      </c>
      <c r="E9" s="5">
        <f t="shared" si="4"/>
        <v>0</v>
      </c>
      <c r="F9" t="b">
        <f t="shared" si="2"/>
        <v>0</v>
      </c>
      <c r="G9" t="b">
        <f t="shared" si="3"/>
        <v>0</v>
      </c>
      <c r="H9" s="5">
        <f t="shared" si="6"/>
        <v>0</v>
      </c>
      <c r="I9" s="5">
        <f t="shared" si="5"/>
        <v>0</v>
      </c>
      <c r="J9" s="5">
        <f t="shared" si="7"/>
        <v>0</v>
      </c>
      <c r="K9">
        <v>400</v>
      </c>
      <c r="L9" s="39">
        <v>19269</v>
      </c>
      <c r="M9" s="14">
        <v>50</v>
      </c>
      <c r="N9" s="39">
        <v>11561</v>
      </c>
      <c r="O9" s="14">
        <v>50</v>
      </c>
      <c r="P9" s="9"/>
    </row>
    <row r="10" spans="2:16" ht="17.399999999999999" x14ac:dyDescent="0.3">
      <c r="C10" s="5">
        <f t="shared" si="0"/>
        <v>300</v>
      </c>
      <c r="D10" s="5">
        <f t="shared" si="1"/>
        <v>300</v>
      </c>
      <c r="E10" s="5">
        <f t="shared" si="4"/>
        <v>0</v>
      </c>
      <c r="F10" t="b">
        <f t="shared" si="2"/>
        <v>0</v>
      </c>
      <c r="G10" t="b">
        <f t="shared" si="3"/>
        <v>0</v>
      </c>
      <c r="H10" s="5">
        <f t="shared" si="6"/>
        <v>0</v>
      </c>
      <c r="I10" s="5">
        <f t="shared" si="5"/>
        <v>0</v>
      </c>
      <c r="J10" s="5">
        <f t="shared" si="7"/>
        <v>0</v>
      </c>
      <c r="K10">
        <v>500</v>
      </c>
      <c r="L10" s="39">
        <v>23155</v>
      </c>
      <c r="M10" s="14">
        <v>50</v>
      </c>
      <c r="N10" s="39">
        <v>13893</v>
      </c>
      <c r="O10" s="14">
        <v>50</v>
      </c>
      <c r="P10" s="9"/>
    </row>
    <row r="11" spans="2:16" ht="17.399999999999999" x14ac:dyDescent="0.3">
      <c r="C11" s="5">
        <f t="shared" si="0"/>
        <v>300</v>
      </c>
      <c r="D11" s="5">
        <f t="shared" si="1"/>
        <v>300</v>
      </c>
      <c r="E11" s="5">
        <f t="shared" si="4"/>
        <v>0</v>
      </c>
      <c r="F11" t="b">
        <f t="shared" si="2"/>
        <v>0</v>
      </c>
      <c r="G11" t="b">
        <f t="shared" si="3"/>
        <v>0</v>
      </c>
      <c r="H11" s="5">
        <f t="shared" si="6"/>
        <v>0</v>
      </c>
      <c r="I11" s="5">
        <f t="shared" si="5"/>
        <v>0</v>
      </c>
      <c r="J11" s="5">
        <f t="shared" si="7"/>
        <v>0</v>
      </c>
      <c r="K11">
        <v>600</v>
      </c>
      <c r="L11" s="39">
        <v>26670</v>
      </c>
      <c r="M11" s="14">
        <v>50</v>
      </c>
      <c r="N11" s="39">
        <v>16002</v>
      </c>
      <c r="O11" s="14">
        <v>50</v>
      </c>
      <c r="P11" s="9"/>
    </row>
    <row r="12" spans="2:16" ht="17.399999999999999" x14ac:dyDescent="0.3">
      <c r="C12" s="5">
        <f t="shared" si="0"/>
        <v>300</v>
      </c>
      <c r="D12" s="5">
        <f t="shared" si="1"/>
        <v>300</v>
      </c>
      <c r="E12" s="5">
        <f t="shared" si="4"/>
        <v>0</v>
      </c>
      <c r="F12" t="b">
        <f t="shared" si="2"/>
        <v>0</v>
      </c>
      <c r="G12" t="b">
        <f t="shared" si="3"/>
        <v>0</v>
      </c>
      <c r="H12" s="5">
        <f t="shared" si="6"/>
        <v>0</v>
      </c>
      <c r="I12" s="5">
        <f t="shared" si="5"/>
        <v>0</v>
      </c>
      <c r="J12" s="5">
        <f t="shared" si="7"/>
        <v>0</v>
      </c>
      <c r="K12">
        <v>700</v>
      </c>
      <c r="L12" s="39">
        <v>29813</v>
      </c>
      <c r="M12" s="14">
        <v>50</v>
      </c>
      <c r="N12" s="39">
        <v>17888</v>
      </c>
      <c r="O12" s="14">
        <v>50</v>
      </c>
      <c r="P12" s="9"/>
    </row>
    <row r="13" spans="2:16" ht="17.399999999999999" x14ac:dyDescent="0.3">
      <c r="C13" s="5">
        <f t="shared" si="0"/>
        <v>300</v>
      </c>
      <c r="D13" s="5">
        <f t="shared" si="1"/>
        <v>300</v>
      </c>
      <c r="E13" s="5">
        <f t="shared" si="4"/>
        <v>0</v>
      </c>
      <c r="F13" t="b">
        <f t="shared" si="2"/>
        <v>0</v>
      </c>
      <c r="G13" t="b">
        <f t="shared" si="3"/>
        <v>0</v>
      </c>
      <c r="H13" s="5">
        <f t="shared" si="6"/>
        <v>0</v>
      </c>
      <c r="I13" s="5">
        <f t="shared" si="5"/>
        <v>0</v>
      </c>
      <c r="J13" s="5">
        <f t="shared" si="7"/>
        <v>0</v>
      </c>
      <c r="K13">
        <v>800</v>
      </c>
      <c r="L13" s="39">
        <v>32583</v>
      </c>
      <c r="M13" s="14">
        <v>50</v>
      </c>
      <c r="N13" s="39">
        <v>19550</v>
      </c>
      <c r="O13" s="14">
        <v>50</v>
      </c>
      <c r="P13" s="9"/>
    </row>
    <row r="14" spans="2:16" ht="17.399999999999999" x14ac:dyDescent="0.3">
      <c r="C14" s="5">
        <f t="shared" si="0"/>
        <v>300</v>
      </c>
      <c r="D14" s="5">
        <f t="shared" si="1"/>
        <v>300</v>
      </c>
      <c r="E14" s="5">
        <f t="shared" si="4"/>
        <v>0</v>
      </c>
      <c r="F14" t="b">
        <f t="shared" si="2"/>
        <v>0</v>
      </c>
      <c r="G14" t="b">
        <f t="shared" si="3"/>
        <v>0</v>
      </c>
      <c r="H14" s="5">
        <f t="shared" si="6"/>
        <v>0</v>
      </c>
      <c r="I14" s="5">
        <f t="shared" si="5"/>
        <v>0</v>
      </c>
      <c r="J14" s="5">
        <f t="shared" si="7"/>
        <v>0</v>
      </c>
      <c r="K14">
        <v>900</v>
      </c>
      <c r="L14" s="39">
        <v>34981</v>
      </c>
      <c r="M14" s="14">
        <v>50</v>
      </c>
      <c r="N14" s="39">
        <v>20989</v>
      </c>
      <c r="O14" s="14">
        <v>50</v>
      </c>
      <c r="P14" s="9"/>
    </row>
    <row r="15" spans="2:16" ht="17.399999999999999" x14ac:dyDescent="0.3">
      <c r="C15" s="5">
        <f t="shared" si="0"/>
        <v>300</v>
      </c>
      <c r="D15" s="5">
        <f t="shared" si="1"/>
        <v>300</v>
      </c>
      <c r="E15" s="5">
        <f t="shared" si="4"/>
        <v>0</v>
      </c>
      <c r="F15" t="b">
        <f t="shared" si="2"/>
        <v>0</v>
      </c>
      <c r="G15" t="b">
        <f t="shared" si="3"/>
        <v>0</v>
      </c>
      <c r="H15" s="5">
        <f t="shared" si="6"/>
        <v>0</v>
      </c>
      <c r="I15" s="5">
        <f t="shared" si="5"/>
        <v>0</v>
      </c>
      <c r="J15" s="5">
        <f t="shared" si="7"/>
        <v>0</v>
      </c>
      <c r="K15">
        <v>1000</v>
      </c>
      <c r="L15" s="39">
        <v>37007</v>
      </c>
      <c r="M15" s="14">
        <v>50</v>
      </c>
      <c r="N15" s="39">
        <v>22204</v>
      </c>
      <c r="O15" s="14">
        <v>50</v>
      </c>
      <c r="P15" s="9"/>
    </row>
    <row r="16" spans="2:16" ht="17.399999999999999" x14ac:dyDescent="0.3">
      <c r="C16" s="5">
        <f t="shared" si="0"/>
        <v>300</v>
      </c>
      <c r="D16" s="5">
        <f t="shared" si="1"/>
        <v>300</v>
      </c>
      <c r="E16" s="5">
        <f t="shared" si="4"/>
        <v>0</v>
      </c>
      <c r="F16" t="b">
        <f t="shared" si="2"/>
        <v>0</v>
      </c>
      <c r="G16" t="b">
        <f t="shared" si="3"/>
        <v>0</v>
      </c>
      <c r="H16" s="5">
        <f t="shared" si="6"/>
        <v>0</v>
      </c>
      <c r="I16" s="5">
        <f t="shared" si="5"/>
        <v>0</v>
      </c>
      <c r="J16" s="5">
        <f t="shared" si="7"/>
        <v>0</v>
      </c>
      <c r="K16">
        <v>1100</v>
      </c>
      <c r="L16" s="39">
        <v>40253</v>
      </c>
      <c r="M16" s="14">
        <v>50</v>
      </c>
      <c r="N16" s="39">
        <v>24152</v>
      </c>
      <c r="O16" s="14">
        <v>50</v>
      </c>
      <c r="P16" s="9"/>
    </row>
    <row r="17" spans="3:16" ht="17.399999999999999" x14ac:dyDescent="0.3">
      <c r="C17" s="5">
        <f t="shared" si="0"/>
        <v>300</v>
      </c>
      <c r="D17" s="5">
        <f t="shared" si="1"/>
        <v>300</v>
      </c>
      <c r="E17" s="5">
        <f t="shared" si="4"/>
        <v>0</v>
      </c>
      <c r="F17" t="b">
        <f t="shared" si="2"/>
        <v>0</v>
      </c>
      <c r="G17" t="b">
        <f t="shared" si="3"/>
        <v>0</v>
      </c>
      <c r="H17" s="5">
        <f t="shared" si="6"/>
        <v>0</v>
      </c>
      <c r="I17" s="5">
        <f t="shared" si="5"/>
        <v>0</v>
      </c>
      <c r="J17" s="5">
        <f t="shared" si="7"/>
        <v>0</v>
      </c>
      <c r="K17">
        <v>1200</v>
      </c>
      <c r="L17" s="39">
        <v>43292</v>
      </c>
      <c r="M17" s="14">
        <v>50</v>
      </c>
      <c r="N17" s="39">
        <v>25975</v>
      </c>
      <c r="O17" s="14">
        <v>50</v>
      </c>
      <c r="P17" s="9"/>
    </row>
    <row r="18" spans="3:16" ht="17.399999999999999" x14ac:dyDescent="0.3">
      <c r="C18" s="5">
        <f t="shared" si="0"/>
        <v>300</v>
      </c>
      <c r="D18" s="5">
        <f t="shared" si="1"/>
        <v>300</v>
      </c>
      <c r="E18" s="5">
        <f t="shared" si="4"/>
        <v>0</v>
      </c>
      <c r="F18" t="b">
        <f t="shared" si="2"/>
        <v>0</v>
      </c>
      <c r="G18" t="b">
        <f t="shared" si="3"/>
        <v>0</v>
      </c>
      <c r="H18" s="5">
        <f t="shared" si="6"/>
        <v>0</v>
      </c>
      <c r="I18" s="5">
        <f t="shared" si="5"/>
        <v>0</v>
      </c>
      <c r="J18" s="5">
        <f t="shared" si="7"/>
        <v>0</v>
      </c>
      <c r="K18">
        <v>1300</v>
      </c>
      <c r="L18" s="39">
        <v>46228</v>
      </c>
      <c r="M18" s="14">
        <v>50</v>
      </c>
      <c r="N18" s="39">
        <v>27737</v>
      </c>
      <c r="O18" s="14">
        <v>50</v>
      </c>
      <c r="P18" s="9"/>
    </row>
    <row r="19" spans="3:16" ht="17.399999999999999" x14ac:dyDescent="0.3">
      <c r="C19" s="5">
        <f t="shared" si="0"/>
        <v>300</v>
      </c>
      <c r="D19" s="5">
        <f t="shared" si="1"/>
        <v>300</v>
      </c>
      <c r="E19" s="5">
        <f t="shared" si="4"/>
        <v>0</v>
      </c>
      <c r="F19" t="b">
        <f t="shared" si="2"/>
        <v>0</v>
      </c>
      <c r="G19" t="b">
        <f t="shared" si="3"/>
        <v>0</v>
      </c>
      <c r="H19" s="5">
        <f t="shared" si="6"/>
        <v>0</v>
      </c>
      <c r="I19" s="5">
        <f t="shared" si="5"/>
        <v>0</v>
      </c>
      <c r="J19" s="5">
        <f t="shared" si="7"/>
        <v>0</v>
      </c>
      <c r="K19">
        <v>1400</v>
      </c>
      <c r="L19" s="39">
        <v>49061</v>
      </c>
      <c r="M19" s="14">
        <v>50</v>
      </c>
      <c r="N19" s="39">
        <v>29436</v>
      </c>
      <c r="O19" s="14">
        <v>50</v>
      </c>
      <c r="P19" s="9"/>
    </row>
    <row r="20" spans="3:16" ht="17.399999999999999" x14ac:dyDescent="0.3">
      <c r="C20" s="5">
        <f t="shared" si="0"/>
        <v>300</v>
      </c>
      <c r="D20" s="5">
        <f t="shared" si="1"/>
        <v>300</v>
      </c>
      <c r="E20" s="5">
        <f t="shared" si="4"/>
        <v>0</v>
      </c>
      <c r="F20" t="b">
        <f t="shared" si="2"/>
        <v>0</v>
      </c>
      <c r="G20" t="b">
        <f t="shared" si="3"/>
        <v>0</v>
      </c>
      <c r="H20" s="5">
        <f t="shared" si="6"/>
        <v>0</v>
      </c>
      <c r="I20" s="5">
        <f t="shared" si="5"/>
        <v>0</v>
      </c>
      <c r="J20" s="5">
        <f t="shared" si="7"/>
        <v>0</v>
      </c>
      <c r="K20">
        <v>1500</v>
      </c>
      <c r="L20" s="39">
        <v>51790</v>
      </c>
      <c r="M20" s="14">
        <v>50</v>
      </c>
      <c r="N20" s="39">
        <v>31074</v>
      </c>
      <c r="O20" s="14">
        <v>50</v>
      </c>
      <c r="P20" s="9"/>
    </row>
    <row r="21" spans="3:16" ht="17.399999999999999" x14ac:dyDescent="0.3">
      <c r="C21" s="5">
        <f t="shared" si="0"/>
        <v>300</v>
      </c>
      <c r="D21" s="5">
        <f t="shared" si="1"/>
        <v>300</v>
      </c>
      <c r="E21" s="5">
        <f t="shared" si="4"/>
        <v>0</v>
      </c>
      <c r="F21" t="b">
        <f t="shared" si="2"/>
        <v>0</v>
      </c>
      <c r="G21" t="b">
        <f t="shared" si="3"/>
        <v>0</v>
      </c>
      <c r="H21" s="5">
        <f t="shared" si="6"/>
        <v>0</v>
      </c>
      <c r="I21" s="5">
        <f t="shared" si="5"/>
        <v>0</v>
      </c>
      <c r="J21" s="5">
        <f t="shared" si="7"/>
        <v>0</v>
      </c>
      <c r="K21">
        <v>1600</v>
      </c>
      <c r="L21" s="39">
        <v>54415</v>
      </c>
      <c r="M21" s="14">
        <v>50</v>
      </c>
      <c r="N21" s="39">
        <v>32649</v>
      </c>
      <c r="O21" s="14">
        <v>50</v>
      </c>
      <c r="P21" s="9"/>
    </row>
    <row r="22" spans="3:16" ht="17.399999999999999" x14ac:dyDescent="0.3">
      <c r="C22" s="5">
        <f t="shared" si="0"/>
        <v>300</v>
      </c>
      <c r="D22" s="5">
        <f t="shared" si="1"/>
        <v>300</v>
      </c>
      <c r="E22" s="5">
        <f t="shared" si="4"/>
        <v>0</v>
      </c>
      <c r="F22" t="b">
        <f t="shared" si="2"/>
        <v>0</v>
      </c>
      <c r="G22" t="b">
        <f t="shared" si="3"/>
        <v>0</v>
      </c>
      <c r="H22" s="5">
        <f t="shared" si="6"/>
        <v>0</v>
      </c>
      <c r="I22" s="5">
        <f t="shared" si="5"/>
        <v>0</v>
      </c>
      <c r="J22" s="5">
        <f t="shared" si="7"/>
        <v>0</v>
      </c>
      <c r="K22">
        <v>1700</v>
      </c>
      <c r="L22" s="39">
        <v>56938</v>
      </c>
      <c r="M22" s="14">
        <v>50</v>
      </c>
      <c r="N22" s="39">
        <v>34163</v>
      </c>
      <c r="O22" s="14">
        <v>50</v>
      </c>
      <c r="P22" s="9"/>
    </row>
    <row r="23" spans="3:16" ht="17.399999999999999" x14ac:dyDescent="0.3">
      <c r="C23" s="5">
        <f t="shared" si="0"/>
        <v>300</v>
      </c>
      <c r="D23" s="5">
        <f t="shared" si="1"/>
        <v>300</v>
      </c>
      <c r="E23" s="5">
        <f t="shared" si="4"/>
        <v>0</v>
      </c>
      <c r="F23" t="b">
        <f t="shared" si="2"/>
        <v>0</v>
      </c>
      <c r="G23" t="b">
        <f t="shared" si="3"/>
        <v>0</v>
      </c>
      <c r="H23" s="5">
        <f t="shared" si="6"/>
        <v>0</v>
      </c>
      <c r="I23" s="5">
        <f t="shared" si="5"/>
        <v>0</v>
      </c>
      <c r="J23" s="5">
        <f t="shared" si="7"/>
        <v>0</v>
      </c>
      <c r="K23">
        <v>1800</v>
      </c>
      <c r="L23" s="39">
        <v>59356</v>
      </c>
      <c r="M23" s="14">
        <v>50</v>
      </c>
      <c r="N23" s="39">
        <v>35614</v>
      </c>
      <c r="O23" s="14">
        <v>50</v>
      </c>
      <c r="P23" s="9"/>
    </row>
    <row r="24" spans="3:16" ht="17.399999999999999" x14ac:dyDescent="0.3">
      <c r="C24" s="5">
        <f t="shared" si="0"/>
        <v>300</v>
      </c>
      <c r="D24" s="5">
        <f t="shared" si="1"/>
        <v>300</v>
      </c>
      <c r="E24" s="5">
        <f t="shared" si="4"/>
        <v>0</v>
      </c>
      <c r="F24" t="b">
        <f t="shared" si="2"/>
        <v>0</v>
      </c>
      <c r="G24" t="b">
        <f t="shared" si="3"/>
        <v>0</v>
      </c>
      <c r="H24" s="5">
        <f t="shared" si="6"/>
        <v>0</v>
      </c>
      <c r="I24" s="5">
        <f t="shared" si="5"/>
        <v>0</v>
      </c>
      <c r="J24" s="5">
        <f t="shared" si="7"/>
        <v>0</v>
      </c>
      <c r="K24">
        <v>1900</v>
      </c>
      <c r="L24" s="39">
        <v>61672</v>
      </c>
      <c r="M24" s="14">
        <v>50</v>
      </c>
      <c r="N24" s="39">
        <v>37003</v>
      </c>
      <c r="O24" s="14">
        <v>50</v>
      </c>
      <c r="P24" s="9"/>
    </row>
    <row r="25" spans="3:16" ht="17.399999999999999" x14ac:dyDescent="0.3">
      <c r="C25" s="5">
        <f t="shared" si="0"/>
        <v>300</v>
      </c>
      <c r="D25" s="5">
        <f t="shared" si="1"/>
        <v>300</v>
      </c>
      <c r="E25" s="5">
        <f t="shared" si="4"/>
        <v>0</v>
      </c>
      <c r="F25" t="b">
        <f t="shared" si="2"/>
        <v>0</v>
      </c>
      <c r="G25" t="b">
        <f t="shared" si="3"/>
        <v>0</v>
      </c>
      <c r="H25" s="5">
        <f t="shared" si="6"/>
        <v>0</v>
      </c>
      <c r="I25" s="5">
        <f t="shared" si="5"/>
        <v>0</v>
      </c>
      <c r="J25" s="5">
        <f t="shared" si="7"/>
        <v>0</v>
      </c>
      <c r="K25">
        <v>2000</v>
      </c>
      <c r="L25" s="39">
        <v>63884</v>
      </c>
      <c r="M25" s="14">
        <v>50</v>
      </c>
      <c r="N25" s="39">
        <v>38331</v>
      </c>
      <c r="O25" s="14">
        <v>50</v>
      </c>
      <c r="P25" s="9"/>
    </row>
    <row r="26" spans="3:16" ht="17.399999999999999" x14ac:dyDescent="0.3">
      <c r="C26" s="5">
        <f t="shared" si="0"/>
        <v>300</v>
      </c>
      <c r="D26" s="5">
        <f t="shared" si="1"/>
        <v>300</v>
      </c>
      <c r="E26" s="5">
        <f t="shared" si="4"/>
        <v>0</v>
      </c>
      <c r="F26" t="b">
        <f t="shared" si="2"/>
        <v>0</v>
      </c>
      <c r="G26" t="b">
        <f t="shared" si="3"/>
        <v>0</v>
      </c>
      <c r="H26" s="5">
        <f t="shared" si="6"/>
        <v>0</v>
      </c>
      <c r="I26" s="5">
        <f t="shared" si="5"/>
        <v>0</v>
      </c>
      <c r="J26" s="5">
        <f t="shared" si="7"/>
        <v>0</v>
      </c>
      <c r="K26">
        <v>2200</v>
      </c>
      <c r="L26" s="39">
        <v>67998</v>
      </c>
      <c r="M26" s="14">
        <v>50</v>
      </c>
      <c r="N26" s="39">
        <v>40799</v>
      </c>
      <c r="O26" s="14">
        <v>50</v>
      </c>
      <c r="P26" s="9"/>
    </row>
    <row r="27" spans="3:16" ht="17.399999999999999" x14ac:dyDescent="0.3">
      <c r="C27" s="5">
        <f t="shared" si="0"/>
        <v>300</v>
      </c>
      <c r="D27" s="5">
        <f t="shared" si="1"/>
        <v>300</v>
      </c>
      <c r="E27" s="5">
        <f t="shared" si="4"/>
        <v>0</v>
      </c>
      <c r="F27" t="b">
        <f t="shared" si="2"/>
        <v>0</v>
      </c>
      <c r="G27" t="b">
        <f t="shared" si="3"/>
        <v>0</v>
      </c>
      <c r="H27" s="5">
        <f t="shared" si="6"/>
        <v>0</v>
      </c>
      <c r="I27" s="5">
        <f t="shared" si="5"/>
        <v>0</v>
      </c>
      <c r="J27" s="5">
        <f t="shared" si="7"/>
        <v>0</v>
      </c>
      <c r="K27">
        <v>2400</v>
      </c>
      <c r="L27" s="39">
        <v>71699</v>
      </c>
      <c r="M27" s="14">
        <v>50</v>
      </c>
      <c r="N27" s="39">
        <v>43019</v>
      </c>
      <c r="O27" s="14">
        <v>50</v>
      </c>
      <c r="P27" s="9"/>
    </row>
    <row r="28" spans="3:16" ht="17.399999999999999" x14ac:dyDescent="0.3">
      <c r="C28" s="5">
        <f t="shared" si="0"/>
        <v>300</v>
      </c>
      <c r="D28" s="5">
        <f t="shared" si="1"/>
        <v>300</v>
      </c>
      <c r="E28" s="5">
        <f t="shared" si="4"/>
        <v>0</v>
      </c>
      <c r="F28" t="b">
        <f t="shared" si="2"/>
        <v>0</v>
      </c>
      <c r="G28" t="b">
        <f t="shared" si="3"/>
        <v>0</v>
      </c>
      <c r="H28" s="5">
        <f t="shared" si="6"/>
        <v>0</v>
      </c>
      <c r="I28" s="5">
        <f t="shared" si="5"/>
        <v>0</v>
      </c>
      <c r="J28" s="5">
        <f t="shared" si="7"/>
        <v>0</v>
      </c>
      <c r="K28">
        <v>2600</v>
      </c>
      <c r="L28" s="39">
        <v>75793</v>
      </c>
      <c r="M28" s="14">
        <v>50</v>
      </c>
      <c r="N28" s="39">
        <v>45476</v>
      </c>
      <c r="O28" s="14">
        <v>50</v>
      </c>
      <c r="P28" s="9"/>
    </row>
    <row r="29" spans="3:16" ht="17.399999999999999" x14ac:dyDescent="0.3">
      <c r="C29" s="5">
        <f t="shared" si="0"/>
        <v>300</v>
      </c>
      <c r="D29" s="5">
        <f t="shared" si="1"/>
        <v>300</v>
      </c>
      <c r="E29" s="5">
        <f t="shared" si="4"/>
        <v>0</v>
      </c>
      <c r="F29" t="b">
        <f t="shared" si="2"/>
        <v>0</v>
      </c>
      <c r="G29" t="b">
        <f t="shared" si="3"/>
        <v>0</v>
      </c>
      <c r="H29" s="5">
        <f t="shared" si="6"/>
        <v>0</v>
      </c>
      <c r="I29" s="5">
        <f t="shared" si="5"/>
        <v>0</v>
      </c>
      <c r="J29" s="5">
        <f t="shared" si="7"/>
        <v>0</v>
      </c>
      <c r="K29">
        <v>2800</v>
      </c>
      <c r="L29" s="39">
        <v>80465</v>
      </c>
      <c r="M29" s="14">
        <v>50</v>
      </c>
      <c r="N29" s="39">
        <v>48279</v>
      </c>
      <c r="O29" s="14">
        <v>50</v>
      </c>
      <c r="P29" s="9"/>
    </row>
    <row r="30" spans="3:16" ht="17.399999999999999" x14ac:dyDescent="0.3">
      <c r="C30" s="5">
        <f t="shared" si="0"/>
        <v>300</v>
      </c>
      <c r="D30" s="5">
        <f t="shared" si="1"/>
        <v>300</v>
      </c>
      <c r="E30" s="5">
        <f t="shared" si="4"/>
        <v>0</v>
      </c>
      <c r="F30" t="b">
        <f t="shared" si="2"/>
        <v>0</v>
      </c>
      <c r="G30" t="b">
        <f t="shared" si="3"/>
        <v>0</v>
      </c>
      <c r="H30" s="5">
        <f t="shared" si="6"/>
        <v>0</v>
      </c>
      <c r="I30" s="5">
        <f t="shared" si="5"/>
        <v>0</v>
      </c>
      <c r="J30" s="5">
        <f t="shared" si="7"/>
        <v>0</v>
      </c>
      <c r="K30">
        <v>3000</v>
      </c>
      <c r="L30" s="39">
        <v>84972</v>
      </c>
      <c r="M30" s="14">
        <v>50</v>
      </c>
      <c r="N30" s="39">
        <v>50983</v>
      </c>
      <c r="O30" s="14">
        <v>50</v>
      </c>
      <c r="P30" s="9"/>
    </row>
    <row r="31" spans="3:16" ht="17.399999999999999" x14ac:dyDescent="0.3">
      <c r="C31" s="5">
        <f t="shared" si="0"/>
        <v>300</v>
      </c>
      <c r="D31" s="5">
        <f t="shared" si="1"/>
        <v>300</v>
      </c>
      <c r="E31" s="5">
        <f t="shared" si="4"/>
        <v>0</v>
      </c>
      <c r="F31" t="b">
        <f t="shared" si="2"/>
        <v>0</v>
      </c>
      <c r="G31" t="b">
        <f t="shared" si="3"/>
        <v>0</v>
      </c>
      <c r="H31" s="5">
        <f t="shared" si="6"/>
        <v>0</v>
      </c>
      <c r="I31" s="5">
        <f t="shared" si="5"/>
        <v>0</v>
      </c>
      <c r="J31" s="5">
        <f t="shared" si="7"/>
        <v>0</v>
      </c>
      <c r="K31">
        <v>3200</v>
      </c>
      <c r="L31" s="39">
        <v>89314</v>
      </c>
      <c r="M31" s="14">
        <v>50</v>
      </c>
      <c r="N31" s="39">
        <v>53588</v>
      </c>
      <c r="O31" s="14">
        <v>50</v>
      </c>
      <c r="P31" s="9"/>
    </row>
    <row r="32" spans="3:16" ht="17.399999999999999" x14ac:dyDescent="0.3">
      <c r="C32" s="5">
        <f t="shared" si="0"/>
        <v>300</v>
      </c>
      <c r="D32" s="5">
        <f t="shared" si="1"/>
        <v>300</v>
      </c>
      <c r="E32" s="5">
        <f t="shared" si="4"/>
        <v>0</v>
      </c>
      <c r="F32" t="b">
        <f t="shared" si="2"/>
        <v>0</v>
      </c>
      <c r="G32" t="b">
        <f t="shared" si="3"/>
        <v>0</v>
      </c>
      <c r="H32" s="5">
        <f t="shared" si="6"/>
        <v>0</v>
      </c>
      <c r="I32" s="5">
        <f t="shared" si="5"/>
        <v>0</v>
      </c>
      <c r="J32" s="5">
        <f t="shared" si="7"/>
        <v>0</v>
      </c>
      <c r="K32">
        <v>3400</v>
      </c>
      <c r="L32" s="39">
        <v>93139</v>
      </c>
      <c r="M32" s="14">
        <v>50</v>
      </c>
      <c r="N32" s="39">
        <v>55883</v>
      </c>
      <c r="O32" s="14">
        <v>50</v>
      </c>
      <c r="P32" s="9"/>
    </row>
    <row r="33" spans="3:16" ht="17.399999999999999" x14ac:dyDescent="0.3">
      <c r="C33" s="5">
        <f t="shared" si="0"/>
        <v>300</v>
      </c>
      <c r="D33" s="5">
        <f t="shared" si="1"/>
        <v>300</v>
      </c>
      <c r="E33" s="5">
        <f t="shared" si="4"/>
        <v>0</v>
      </c>
      <c r="F33" t="b">
        <f t="shared" si="2"/>
        <v>0</v>
      </c>
      <c r="G33" t="b">
        <f t="shared" si="3"/>
        <v>0</v>
      </c>
      <c r="H33" s="5">
        <f t="shared" si="6"/>
        <v>0</v>
      </c>
      <c r="I33" s="5">
        <f t="shared" si="5"/>
        <v>0</v>
      </c>
      <c r="J33" s="5">
        <f t="shared" si="7"/>
        <v>0</v>
      </c>
      <c r="K33">
        <v>3600</v>
      </c>
      <c r="L33" s="39">
        <v>97129</v>
      </c>
      <c r="M33" s="14">
        <v>50</v>
      </c>
      <c r="N33" s="39">
        <v>58277</v>
      </c>
      <c r="O33" s="14">
        <v>50</v>
      </c>
      <c r="P33" s="9"/>
    </row>
    <row r="34" spans="3:16" ht="17.399999999999999" x14ac:dyDescent="0.3">
      <c r="C34" s="5">
        <f t="shared" si="0"/>
        <v>300</v>
      </c>
      <c r="D34" s="5">
        <f t="shared" si="1"/>
        <v>300</v>
      </c>
      <c r="E34" s="5">
        <f t="shared" si="4"/>
        <v>0</v>
      </c>
      <c r="F34" t="b">
        <f t="shared" si="2"/>
        <v>0</v>
      </c>
      <c r="G34" t="b">
        <f t="shared" si="3"/>
        <v>0</v>
      </c>
      <c r="H34" s="5">
        <f t="shared" si="6"/>
        <v>0</v>
      </c>
      <c r="I34" s="5">
        <f t="shared" si="5"/>
        <v>0</v>
      </c>
      <c r="J34" s="5">
        <f t="shared" si="7"/>
        <v>0</v>
      </c>
      <c r="K34">
        <v>3800</v>
      </c>
      <c r="L34" s="39">
        <v>100954</v>
      </c>
      <c r="M34" s="14">
        <v>50</v>
      </c>
      <c r="N34" s="39">
        <v>60572</v>
      </c>
      <c r="O34" s="14">
        <v>50</v>
      </c>
      <c r="P34" s="9"/>
    </row>
    <row r="35" spans="3:16" ht="17.399999999999999" x14ac:dyDescent="0.3">
      <c r="C35" s="5">
        <f t="shared" si="0"/>
        <v>300</v>
      </c>
      <c r="D35" s="5">
        <f t="shared" si="1"/>
        <v>300</v>
      </c>
      <c r="E35" s="5">
        <f t="shared" si="4"/>
        <v>0</v>
      </c>
      <c r="F35" t="b">
        <f t="shared" si="2"/>
        <v>0</v>
      </c>
      <c r="G35" t="b">
        <f t="shared" si="3"/>
        <v>0</v>
      </c>
      <c r="H35" s="5">
        <f t="shared" si="6"/>
        <v>0</v>
      </c>
      <c r="I35" s="5">
        <f t="shared" si="5"/>
        <v>0</v>
      </c>
      <c r="J35" s="5">
        <f t="shared" si="7"/>
        <v>0</v>
      </c>
      <c r="K35">
        <v>4000</v>
      </c>
      <c r="L35" s="39">
        <v>104613</v>
      </c>
      <c r="M35" s="14">
        <v>50</v>
      </c>
      <c r="N35" s="39">
        <v>62768</v>
      </c>
      <c r="O35" s="14">
        <v>50</v>
      </c>
      <c r="P35" s="9"/>
    </row>
    <row r="36" spans="3:16" ht="17.399999999999999" x14ac:dyDescent="0.3">
      <c r="C36" s="5">
        <f t="shared" ref="C36:C57" si="8">C35</f>
        <v>300</v>
      </c>
      <c r="D36" s="5">
        <f t="shared" ref="D36:D57" si="9">D35</f>
        <v>300</v>
      </c>
      <c r="E36" s="5">
        <f t="shared" si="4"/>
        <v>0</v>
      </c>
      <c r="F36" t="b">
        <f t="shared" si="2"/>
        <v>0</v>
      </c>
      <c r="G36" t="b">
        <f t="shared" si="3"/>
        <v>0</v>
      </c>
      <c r="H36" s="5">
        <f t="shared" si="6"/>
        <v>0</v>
      </c>
      <c r="I36" s="5">
        <f t="shared" si="5"/>
        <v>0</v>
      </c>
      <c r="J36" s="5">
        <f t="shared" si="7"/>
        <v>0</v>
      </c>
      <c r="K36">
        <v>4200</v>
      </c>
      <c r="L36" s="39">
        <v>107673</v>
      </c>
      <c r="M36" s="14">
        <v>50</v>
      </c>
      <c r="N36" s="39">
        <v>64604</v>
      </c>
      <c r="O36" s="14">
        <v>50</v>
      </c>
      <c r="P36" s="9"/>
    </row>
    <row r="37" spans="3:16" ht="17.399999999999999" x14ac:dyDescent="0.3">
      <c r="C37" s="5">
        <f t="shared" si="8"/>
        <v>300</v>
      </c>
      <c r="D37" s="5">
        <f t="shared" si="9"/>
        <v>300</v>
      </c>
      <c r="E37" s="5">
        <f t="shared" si="4"/>
        <v>0</v>
      </c>
      <c r="F37" t="b">
        <f t="shared" ref="F37:F63" si="10">AND(C37&gt;K36,C37&lt;K37)</f>
        <v>0</v>
      </c>
      <c r="G37" t="b">
        <f t="shared" ref="G37:G63" si="11">AND(D37&gt;K36,D37&lt;K37)</f>
        <v>0</v>
      </c>
      <c r="H37" s="5">
        <f t="shared" si="6"/>
        <v>0</v>
      </c>
      <c r="I37" s="5">
        <f t="shared" si="5"/>
        <v>0</v>
      </c>
      <c r="J37" s="5">
        <f t="shared" si="7"/>
        <v>0</v>
      </c>
      <c r="K37">
        <v>4400</v>
      </c>
      <c r="L37" s="39">
        <v>110981</v>
      </c>
      <c r="M37" s="14">
        <v>50</v>
      </c>
      <c r="N37" s="39">
        <v>66588</v>
      </c>
      <c r="O37" s="14">
        <v>50</v>
      </c>
      <c r="P37" s="9"/>
    </row>
    <row r="38" spans="3:16" ht="17.399999999999999" x14ac:dyDescent="0.3">
      <c r="C38" s="5">
        <f t="shared" si="8"/>
        <v>300</v>
      </c>
      <c r="D38" s="5">
        <f t="shared" si="9"/>
        <v>300</v>
      </c>
      <c r="E38" s="5">
        <f t="shared" ref="E38:E63" si="12">IF(C38=K38,L38,0)</f>
        <v>0</v>
      </c>
      <c r="F38" t="b">
        <f t="shared" si="10"/>
        <v>0</v>
      </c>
      <c r="G38" t="b">
        <f t="shared" si="11"/>
        <v>0</v>
      </c>
      <c r="H38" s="5">
        <f t="shared" si="6"/>
        <v>0</v>
      </c>
      <c r="I38" s="5">
        <f t="shared" ref="I38:I63" si="13">IF(D38=K38,N38,0)</f>
        <v>0</v>
      </c>
      <c r="J38" s="5">
        <f t="shared" si="7"/>
        <v>0</v>
      </c>
      <c r="K38">
        <v>4600</v>
      </c>
      <c r="L38" s="39">
        <v>114123</v>
      </c>
      <c r="M38" s="14">
        <v>50</v>
      </c>
      <c r="N38" s="39">
        <v>68474</v>
      </c>
      <c r="O38" s="14">
        <v>50</v>
      </c>
      <c r="P38" s="9"/>
    </row>
    <row r="39" spans="3:16" ht="17.399999999999999" x14ac:dyDescent="0.3">
      <c r="C39" s="5">
        <f t="shared" si="8"/>
        <v>300</v>
      </c>
      <c r="D39" s="5">
        <f t="shared" si="9"/>
        <v>300</v>
      </c>
      <c r="E39" s="5">
        <f t="shared" si="12"/>
        <v>0</v>
      </c>
      <c r="F39" t="b">
        <f t="shared" si="10"/>
        <v>0</v>
      </c>
      <c r="G39" t="b">
        <f t="shared" si="11"/>
        <v>0</v>
      </c>
      <c r="H39" s="5">
        <f t="shared" ref="H39:H63" si="14">IF(F39=TRUE,(((L39-L38)/(K39-K38))*(C39-K38))+L38,0)</f>
        <v>0</v>
      </c>
      <c r="I39" s="5">
        <f t="shared" si="13"/>
        <v>0</v>
      </c>
      <c r="J39" s="5">
        <f t="shared" ref="J39:J63" si="15">IF(G39=TRUE,(((N39-N38)/(K39-K38))*(D39-K38))+N38,0)</f>
        <v>0</v>
      </c>
      <c r="K39">
        <v>4800</v>
      </c>
      <c r="L39" s="39">
        <v>117100</v>
      </c>
      <c r="M39" s="14">
        <v>50</v>
      </c>
      <c r="N39" s="39">
        <v>70260</v>
      </c>
      <c r="O39" s="14">
        <v>50</v>
      </c>
      <c r="P39" s="9"/>
    </row>
    <row r="40" spans="3:16" ht="17.399999999999999" x14ac:dyDescent="0.3">
      <c r="C40" s="5">
        <f t="shared" si="8"/>
        <v>300</v>
      </c>
      <c r="D40" s="5">
        <f t="shared" si="9"/>
        <v>300</v>
      </c>
      <c r="E40" s="5">
        <f t="shared" si="12"/>
        <v>0</v>
      </c>
      <c r="F40" t="b">
        <f t="shared" si="10"/>
        <v>0</v>
      </c>
      <c r="G40" t="b">
        <f t="shared" si="11"/>
        <v>0</v>
      </c>
      <c r="H40" s="5">
        <f t="shared" si="14"/>
        <v>0</v>
      </c>
      <c r="I40" s="5">
        <f t="shared" si="13"/>
        <v>0</v>
      </c>
      <c r="J40" s="5">
        <f t="shared" si="15"/>
        <v>0</v>
      </c>
      <c r="K40">
        <v>5000</v>
      </c>
      <c r="L40" s="39">
        <v>119395</v>
      </c>
      <c r="M40" s="14">
        <v>50</v>
      </c>
      <c r="N40" s="39">
        <v>71637</v>
      </c>
      <c r="O40" s="14">
        <v>50</v>
      </c>
      <c r="P40" s="9"/>
    </row>
    <row r="41" spans="3:16" ht="17.399999999999999" x14ac:dyDescent="0.3">
      <c r="C41" s="5">
        <f t="shared" si="8"/>
        <v>300</v>
      </c>
      <c r="D41" s="5">
        <f t="shared" si="9"/>
        <v>300</v>
      </c>
      <c r="E41" s="5">
        <f t="shared" si="12"/>
        <v>0</v>
      </c>
      <c r="F41" t="b">
        <f t="shared" si="10"/>
        <v>0</v>
      </c>
      <c r="G41" t="b">
        <f t="shared" si="11"/>
        <v>0</v>
      </c>
      <c r="H41" s="5">
        <f t="shared" si="14"/>
        <v>0</v>
      </c>
      <c r="I41" s="5">
        <f t="shared" si="13"/>
        <v>0</v>
      </c>
      <c r="J41" s="5">
        <f t="shared" si="15"/>
        <v>0</v>
      </c>
      <c r="K41">
        <v>6000</v>
      </c>
      <c r="L41" s="39">
        <v>137072</v>
      </c>
      <c r="M41" s="14">
        <v>50</v>
      </c>
      <c r="N41" s="39">
        <v>82243</v>
      </c>
      <c r="O41" s="14">
        <v>50</v>
      </c>
      <c r="P41" s="9"/>
    </row>
    <row r="42" spans="3:16" ht="17.399999999999999" x14ac:dyDescent="0.3">
      <c r="C42" s="5">
        <f t="shared" si="8"/>
        <v>300</v>
      </c>
      <c r="D42" s="5">
        <f t="shared" si="9"/>
        <v>300</v>
      </c>
      <c r="E42" s="5">
        <f t="shared" si="12"/>
        <v>0</v>
      </c>
      <c r="F42" t="b">
        <f t="shared" si="10"/>
        <v>0</v>
      </c>
      <c r="G42" t="b">
        <f t="shared" si="11"/>
        <v>0</v>
      </c>
      <c r="H42" s="5">
        <f t="shared" si="14"/>
        <v>0</v>
      </c>
      <c r="I42" s="5">
        <f t="shared" si="13"/>
        <v>0</v>
      </c>
      <c r="J42" s="5">
        <f t="shared" si="15"/>
        <v>0</v>
      </c>
      <c r="K42">
        <v>7000</v>
      </c>
      <c r="L42" s="39">
        <v>152681</v>
      </c>
      <c r="M42" s="14">
        <v>50</v>
      </c>
      <c r="N42" s="39">
        <v>91609</v>
      </c>
      <c r="O42" s="14">
        <v>50</v>
      </c>
      <c r="P42" s="9"/>
    </row>
    <row r="43" spans="3:16" ht="17.399999999999999" x14ac:dyDescent="0.3">
      <c r="C43" s="5">
        <f t="shared" si="8"/>
        <v>300</v>
      </c>
      <c r="D43" s="5">
        <f t="shared" si="9"/>
        <v>300</v>
      </c>
      <c r="E43" s="5">
        <f t="shared" si="12"/>
        <v>0</v>
      </c>
      <c r="F43" t="b">
        <f t="shared" si="10"/>
        <v>0</v>
      </c>
      <c r="G43" t="b">
        <f t="shared" si="11"/>
        <v>0</v>
      </c>
      <c r="H43" s="5">
        <f t="shared" si="14"/>
        <v>0</v>
      </c>
      <c r="I43" s="5">
        <f t="shared" si="13"/>
        <v>0</v>
      </c>
      <c r="J43" s="5">
        <f t="shared" si="15"/>
        <v>0</v>
      </c>
      <c r="K43">
        <v>8000</v>
      </c>
      <c r="L43" s="39">
        <v>167877</v>
      </c>
      <c r="M43" s="14">
        <v>50</v>
      </c>
      <c r="N43" s="39">
        <v>100726</v>
      </c>
      <c r="O43" s="14">
        <v>50</v>
      </c>
      <c r="P43" s="9"/>
    </row>
    <row r="44" spans="3:16" ht="17.399999999999999" x14ac:dyDescent="0.3">
      <c r="C44" s="5">
        <f t="shared" si="8"/>
        <v>300</v>
      </c>
      <c r="D44" s="5">
        <f t="shared" si="9"/>
        <v>300</v>
      </c>
      <c r="E44" s="5">
        <f t="shared" si="12"/>
        <v>0</v>
      </c>
      <c r="F44" t="b">
        <f t="shared" si="10"/>
        <v>0</v>
      </c>
      <c r="G44" t="b">
        <f t="shared" si="11"/>
        <v>0</v>
      </c>
      <c r="H44" s="5">
        <f t="shared" si="14"/>
        <v>0</v>
      </c>
      <c r="I44" s="5">
        <f t="shared" si="13"/>
        <v>0</v>
      </c>
      <c r="J44" s="5">
        <f t="shared" si="15"/>
        <v>0</v>
      </c>
      <c r="K44">
        <v>9000</v>
      </c>
      <c r="L44" s="39">
        <v>183279</v>
      </c>
      <c r="M44" s="14">
        <v>50</v>
      </c>
      <c r="N44" s="39">
        <v>109968</v>
      </c>
      <c r="O44" s="14">
        <v>50</v>
      </c>
      <c r="P44" s="9"/>
    </row>
    <row r="45" spans="3:16" ht="17.399999999999999" x14ac:dyDescent="0.3">
      <c r="C45" s="5">
        <f t="shared" si="8"/>
        <v>300</v>
      </c>
      <c r="D45" s="5">
        <f t="shared" si="9"/>
        <v>300</v>
      </c>
      <c r="E45" s="5">
        <f t="shared" si="12"/>
        <v>0</v>
      </c>
      <c r="F45" t="b">
        <f t="shared" si="10"/>
        <v>0</v>
      </c>
      <c r="G45" t="b">
        <f t="shared" si="11"/>
        <v>0</v>
      </c>
      <c r="H45" s="5">
        <f t="shared" si="14"/>
        <v>0</v>
      </c>
      <c r="I45" s="5">
        <f t="shared" si="13"/>
        <v>0</v>
      </c>
      <c r="J45" s="5">
        <f t="shared" si="15"/>
        <v>0</v>
      </c>
      <c r="K45">
        <v>10000</v>
      </c>
      <c r="L45" s="39">
        <v>197441</v>
      </c>
      <c r="M45" s="14">
        <v>50</v>
      </c>
      <c r="N45" s="39">
        <v>118465</v>
      </c>
      <c r="O45" s="14">
        <v>50</v>
      </c>
      <c r="P45" s="9"/>
    </row>
    <row r="46" spans="3:16" ht="17.399999999999999" x14ac:dyDescent="0.3">
      <c r="C46" s="5">
        <f t="shared" si="8"/>
        <v>300</v>
      </c>
      <c r="D46" s="5">
        <f t="shared" si="9"/>
        <v>300</v>
      </c>
      <c r="E46" s="5">
        <f t="shared" si="12"/>
        <v>0</v>
      </c>
      <c r="F46" t="b">
        <f t="shared" si="10"/>
        <v>0</v>
      </c>
      <c r="G46" t="b">
        <f t="shared" si="11"/>
        <v>0</v>
      </c>
      <c r="H46" s="5">
        <f t="shared" si="14"/>
        <v>0</v>
      </c>
      <c r="I46" s="5">
        <f t="shared" si="13"/>
        <v>0</v>
      </c>
      <c r="J46" s="5">
        <f t="shared" si="15"/>
        <v>0</v>
      </c>
      <c r="K46">
        <v>12500</v>
      </c>
      <c r="L46" s="39">
        <v>231296</v>
      </c>
      <c r="M46" s="14">
        <v>50</v>
      </c>
      <c r="N46" s="39">
        <v>138778</v>
      </c>
      <c r="O46" s="14">
        <v>50</v>
      </c>
      <c r="P46" s="9"/>
    </row>
    <row r="47" spans="3:16" ht="17.399999999999999" x14ac:dyDescent="0.3">
      <c r="C47" s="5">
        <f t="shared" si="8"/>
        <v>300</v>
      </c>
      <c r="D47" s="5">
        <f t="shared" si="9"/>
        <v>300</v>
      </c>
      <c r="E47" s="5">
        <f t="shared" si="12"/>
        <v>0</v>
      </c>
      <c r="F47" t="b">
        <f t="shared" si="10"/>
        <v>0</v>
      </c>
      <c r="G47" t="b">
        <f t="shared" si="11"/>
        <v>0</v>
      </c>
      <c r="H47" s="5">
        <f t="shared" si="14"/>
        <v>0</v>
      </c>
      <c r="I47" s="5">
        <f t="shared" si="13"/>
        <v>0</v>
      </c>
      <c r="J47" s="5">
        <f t="shared" si="15"/>
        <v>0</v>
      </c>
      <c r="K47">
        <v>15000</v>
      </c>
      <c r="L47" s="39">
        <v>260499</v>
      </c>
      <c r="M47" s="14">
        <v>50</v>
      </c>
      <c r="N47" s="39">
        <v>156299</v>
      </c>
      <c r="O47" s="14">
        <v>50</v>
      </c>
      <c r="P47" s="9"/>
    </row>
    <row r="48" spans="3:16" ht="17.399999999999999" x14ac:dyDescent="0.3">
      <c r="C48" s="5">
        <f t="shared" si="8"/>
        <v>300</v>
      </c>
      <c r="D48" s="5">
        <f t="shared" si="9"/>
        <v>300</v>
      </c>
      <c r="E48" s="5">
        <f t="shared" si="12"/>
        <v>0</v>
      </c>
      <c r="F48" t="b">
        <f t="shared" si="10"/>
        <v>0</v>
      </c>
      <c r="G48" t="b">
        <f t="shared" si="11"/>
        <v>0</v>
      </c>
      <c r="H48" s="5">
        <f t="shared" si="14"/>
        <v>0</v>
      </c>
      <c r="I48" s="5">
        <f t="shared" si="13"/>
        <v>0</v>
      </c>
      <c r="J48" s="5">
        <f t="shared" si="15"/>
        <v>0</v>
      </c>
      <c r="K48">
        <v>17500</v>
      </c>
      <c r="L48" s="39">
        <v>285825</v>
      </c>
      <c r="M48" s="14">
        <v>50</v>
      </c>
      <c r="N48" s="39">
        <v>171495</v>
      </c>
      <c r="O48" s="14">
        <v>50</v>
      </c>
      <c r="P48" s="9"/>
    </row>
    <row r="49" spans="3:16" ht="17.399999999999999" x14ac:dyDescent="0.3">
      <c r="C49" s="5">
        <f t="shared" si="8"/>
        <v>300</v>
      </c>
      <c r="D49" s="5">
        <f t="shared" si="9"/>
        <v>300</v>
      </c>
      <c r="E49" s="5">
        <f t="shared" si="12"/>
        <v>0</v>
      </c>
      <c r="F49" t="b">
        <f t="shared" si="10"/>
        <v>0</v>
      </c>
      <c r="G49" t="b">
        <f t="shared" si="11"/>
        <v>0</v>
      </c>
      <c r="H49" s="5">
        <f t="shared" si="14"/>
        <v>0</v>
      </c>
      <c r="I49" s="5">
        <f t="shared" si="13"/>
        <v>0</v>
      </c>
      <c r="J49" s="5">
        <f t="shared" si="15"/>
        <v>0</v>
      </c>
      <c r="K49">
        <v>20000</v>
      </c>
      <c r="L49" s="39">
        <v>312185</v>
      </c>
      <c r="M49" s="14">
        <v>50</v>
      </c>
      <c r="N49" s="39">
        <v>187311</v>
      </c>
      <c r="O49" s="14">
        <v>50</v>
      </c>
      <c r="P49" s="9"/>
    </row>
    <row r="50" spans="3:16" ht="17.399999999999999" x14ac:dyDescent="0.3">
      <c r="C50" s="5">
        <f t="shared" si="8"/>
        <v>300</v>
      </c>
      <c r="D50" s="5">
        <f t="shared" si="9"/>
        <v>300</v>
      </c>
      <c r="E50" s="5">
        <f t="shared" si="12"/>
        <v>0</v>
      </c>
      <c r="F50" t="b">
        <f t="shared" si="10"/>
        <v>0</v>
      </c>
      <c r="G50" t="b">
        <f t="shared" si="11"/>
        <v>0</v>
      </c>
      <c r="H50" s="5">
        <f t="shared" si="14"/>
        <v>0</v>
      </c>
      <c r="I50" s="5">
        <f t="shared" si="13"/>
        <v>0</v>
      </c>
      <c r="J50" s="5">
        <f t="shared" si="15"/>
        <v>0</v>
      </c>
      <c r="K50">
        <v>22500</v>
      </c>
      <c r="L50" s="39">
        <v>332601</v>
      </c>
      <c r="M50" s="14">
        <v>50</v>
      </c>
      <c r="N50" s="39">
        <v>199561</v>
      </c>
      <c r="O50" s="14">
        <v>50</v>
      </c>
      <c r="P50" s="9"/>
    </row>
    <row r="51" spans="3:16" ht="17.399999999999999" x14ac:dyDescent="0.3">
      <c r="C51" s="5">
        <f t="shared" si="8"/>
        <v>300</v>
      </c>
      <c r="D51" s="5">
        <f t="shared" si="9"/>
        <v>300</v>
      </c>
      <c r="E51" s="5">
        <f t="shared" si="12"/>
        <v>0</v>
      </c>
      <c r="F51" t="b">
        <f t="shared" si="10"/>
        <v>0</v>
      </c>
      <c r="G51" t="b">
        <f t="shared" si="11"/>
        <v>0</v>
      </c>
      <c r="H51" s="5">
        <f t="shared" si="14"/>
        <v>0</v>
      </c>
      <c r="I51" s="5">
        <f t="shared" si="13"/>
        <v>0</v>
      </c>
      <c r="J51" s="5">
        <f t="shared" si="15"/>
        <v>0</v>
      </c>
      <c r="K51">
        <v>25000</v>
      </c>
      <c r="L51" s="39">
        <v>348882</v>
      </c>
      <c r="M51" s="14">
        <v>50</v>
      </c>
      <c r="N51" s="39">
        <v>209329</v>
      </c>
      <c r="O51" s="14">
        <v>50</v>
      </c>
      <c r="P51" s="9"/>
    </row>
    <row r="52" spans="3:16" ht="17.399999999999999" x14ac:dyDescent="0.3">
      <c r="C52" s="5">
        <f t="shared" si="8"/>
        <v>300</v>
      </c>
      <c r="D52" s="5">
        <f t="shared" si="9"/>
        <v>300</v>
      </c>
      <c r="E52" s="5">
        <f t="shared" si="12"/>
        <v>0</v>
      </c>
      <c r="F52" t="b">
        <f t="shared" si="10"/>
        <v>0</v>
      </c>
      <c r="G52" t="b">
        <f t="shared" si="11"/>
        <v>0</v>
      </c>
      <c r="H52" s="5">
        <f t="shared" si="14"/>
        <v>0</v>
      </c>
      <c r="I52" s="5">
        <f t="shared" si="13"/>
        <v>0</v>
      </c>
      <c r="J52" s="5">
        <f t="shared" si="15"/>
        <v>0</v>
      </c>
      <c r="K52">
        <v>27500</v>
      </c>
      <c r="L52" s="39">
        <v>366714</v>
      </c>
      <c r="M52" s="14">
        <v>50</v>
      </c>
      <c r="N52" s="39">
        <v>220028</v>
      </c>
      <c r="O52" s="14">
        <v>50</v>
      </c>
      <c r="P52" s="9"/>
    </row>
    <row r="53" spans="3:16" ht="17.399999999999999" x14ac:dyDescent="0.3">
      <c r="C53" s="5">
        <f t="shared" si="8"/>
        <v>300</v>
      </c>
      <c r="D53" s="5">
        <f t="shared" si="9"/>
        <v>300</v>
      </c>
      <c r="E53" s="5">
        <f t="shared" si="12"/>
        <v>0</v>
      </c>
      <c r="F53" t="b">
        <f t="shared" si="10"/>
        <v>0</v>
      </c>
      <c r="G53" t="b">
        <f t="shared" si="11"/>
        <v>0</v>
      </c>
      <c r="H53" s="5">
        <f t="shared" si="14"/>
        <v>0</v>
      </c>
      <c r="I53" s="5">
        <f t="shared" si="13"/>
        <v>0</v>
      </c>
      <c r="J53" s="5">
        <f t="shared" si="15"/>
        <v>0</v>
      </c>
      <c r="K53">
        <v>30000</v>
      </c>
      <c r="L53" s="39">
        <v>378343</v>
      </c>
      <c r="M53" s="14">
        <v>50</v>
      </c>
      <c r="N53" s="39">
        <v>227006</v>
      </c>
      <c r="O53" s="14">
        <v>50</v>
      </c>
      <c r="P53" s="9"/>
    </row>
    <row r="54" spans="3:16" ht="17.399999999999999" x14ac:dyDescent="0.3">
      <c r="C54" s="5">
        <f t="shared" si="8"/>
        <v>300</v>
      </c>
      <c r="D54" s="5">
        <f t="shared" si="9"/>
        <v>300</v>
      </c>
      <c r="E54" s="5">
        <f t="shared" si="12"/>
        <v>0</v>
      </c>
      <c r="F54" t="b">
        <f t="shared" si="10"/>
        <v>0</v>
      </c>
      <c r="G54" t="b">
        <f t="shared" si="11"/>
        <v>0</v>
      </c>
      <c r="H54" s="5">
        <f t="shared" si="14"/>
        <v>0</v>
      </c>
      <c r="I54" s="5">
        <f t="shared" si="13"/>
        <v>0</v>
      </c>
      <c r="J54" s="5">
        <f t="shared" si="15"/>
        <v>0</v>
      </c>
      <c r="K54">
        <v>35000</v>
      </c>
      <c r="L54" s="39">
        <v>412456</v>
      </c>
      <c r="M54" s="14">
        <v>50</v>
      </c>
      <c r="N54" s="39">
        <v>247474</v>
      </c>
      <c r="O54" s="14">
        <v>50</v>
      </c>
      <c r="P54" s="9"/>
    </row>
    <row r="55" spans="3:16" ht="17.399999999999999" x14ac:dyDescent="0.3">
      <c r="C55" s="5">
        <f t="shared" si="8"/>
        <v>300</v>
      </c>
      <c r="D55" s="5">
        <f t="shared" si="9"/>
        <v>300</v>
      </c>
      <c r="E55" s="5">
        <f t="shared" si="12"/>
        <v>0</v>
      </c>
      <c r="F55" t="b">
        <f t="shared" si="10"/>
        <v>0</v>
      </c>
      <c r="G55" t="b">
        <f t="shared" si="11"/>
        <v>0</v>
      </c>
      <c r="H55" s="5">
        <f t="shared" si="14"/>
        <v>0</v>
      </c>
      <c r="I55" s="5">
        <f t="shared" si="13"/>
        <v>0</v>
      </c>
      <c r="J55" s="5">
        <f t="shared" si="15"/>
        <v>0</v>
      </c>
      <c r="K55">
        <v>40000</v>
      </c>
      <c r="L55" s="39">
        <v>442434</v>
      </c>
      <c r="M55" s="14">
        <v>50</v>
      </c>
      <c r="N55" s="39">
        <v>265461</v>
      </c>
      <c r="O55" s="14">
        <v>50</v>
      </c>
      <c r="P55" s="9"/>
    </row>
    <row r="56" spans="3:16" ht="17.399999999999999" x14ac:dyDescent="0.3">
      <c r="C56" s="5">
        <f t="shared" si="8"/>
        <v>300</v>
      </c>
      <c r="D56" s="5">
        <f t="shared" si="9"/>
        <v>300</v>
      </c>
      <c r="E56" s="5">
        <f t="shared" si="12"/>
        <v>0</v>
      </c>
      <c r="F56" t="b">
        <f t="shared" si="10"/>
        <v>0</v>
      </c>
      <c r="G56" t="b">
        <f t="shared" si="11"/>
        <v>0</v>
      </c>
      <c r="H56" s="5">
        <f t="shared" si="14"/>
        <v>0</v>
      </c>
      <c r="I56" s="5">
        <f t="shared" si="13"/>
        <v>0</v>
      </c>
      <c r="J56" s="5">
        <f t="shared" si="15"/>
        <v>0</v>
      </c>
      <c r="K56">
        <v>45000</v>
      </c>
      <c r="L56" s="39">
        <v>469828</v>
      </c>
      <c r="M56" s="14">
        <v>50</v>
      </c>
      <c r="N56" s="39">
        <v>281897</v>
      </c>
      <c r="O56" s="14">
        <v>50</v>
      </c>
      <c r="P56" s="9"/>
    </row>
    <row r="57" spans="3:16" ht="17.399999999999999" x14ac:dyDescent="0.3">
      <c r="C57" s="5">
        <f t="shared" si="8"/>
        <v>300</v>
      </c>
      <c r="D57" s="5">
        <f t="shared" si="9"/>
        <v>300</v>
      </c>
      <c r="E57" s="5">
        <f t="shared" si="12"/>
        <v>0</v>
      </c>
      <c r="F57" t="b">
        <f t="shared" si="10"/>
        <v>0</v>
      </c>
      <c r="G57" t="b">
        <f t="shared" si="11"/>
        <v>0</v>
      </c>
      <c r="H57" s="5">
        <f t="shared" si="14"/>
        <v>0</v>
      </c>
      <c r="I57" s="5">
        <f t="shared" si="13"/>
        <v>0</v>
      </c>
      <c r="J57" s="5">
        <f t="shared" si="15"/>
        <v>0</v>
      </c>
      <c r="K57">
        <v>50000</v>
      </c>
      <c r="L57" s="39">
        <v>496188</v>
      </c>
      <c r="M57" s="14">
        <v>50</v>
      </c>
      <c r="N57" s="39">
        <v>297713</v>
      </c>
      <c r="O57" s="14">
        <v>50</v>
      </c>
      <c r="P57" s="9"/>
    </row>
    <row r="58" spans="3:16" ht="17.399999999999999" x14ac:dyDescent="0.3">
      <c r="C58" s="5">
        <f>C55</f>
        <v>300</v>
      </c>
      <c r="D58" s="5">
        <f>D55</f>
        <v>300</v>
      </c>
      <c r="E58" s="5">
        <f t="shared" si="12"/>
        <v>0</v>
      </c>
      <c r="F58" t="b">
        <f t="shared" si="10"/>
        <v>0</v>
      </c>
      <c r="G58" t="b">
        <f t="shared" si="11"/>
        <v>0</v>
      </c>
      <c r="H58" s="5">
        <f t="shared" si="14"/>
        <v>0</v>
      </c>
      <c r="I58" s="5">
        <f t="shared" si="13"/>
        <v>0</v>
      </c>
      <c r="J58" s="5">
        <f t="shared" si="15"/>
        <v>0</v>
      </c>
      <c r="K58">
        <v>55000</v>
      </c>
      <c r="L58" s="39">
        <v>517379</v>
      </c>
      <c r="M58" s="14">
        <v>50</v>
      </c>
      <c r="N58" s="39">
        <v>310428</v>
      </c>
      <c r="O58" s="14">
        <v>50</v>
      </c>
      <c r="P58" s="9"/>
    </row>
    <row r="59" spans="3:16" ht="17.399999999999999" x14ac:dyDescent="0.3">
      <c r="C59" s="5">
        <f>C57</f>
        <v>300</v>
      </c>
      <c r="D59" s="5">
        <f>D57</f>
        <v>300</v>
      </c>
      <c r="E59" s="5">
        <f t="shared" si="12"/>
        <v>0</v>
      </c>
      <c r="F59" t="b">
        <f t="shared" si="10"/>
        <v>0</v>
      </c>
      <c r="G59" t="b">
        <f t="shared" si="11"/>
        <v>0</v>
      </c>
      <c r="H59" s="5">
        <f t="shared" si="14"/>
        <v>0</v>
      </c>
      <c r="I59" s="5">
        <f t="shared" si="13"/>
        <v>0</v>
      </c>
      <c r="J59" s="5">
        <f t="shared" si="15"/>
        <v>0</v>
      </c>
      <c r="K59">
        <v>60000</v>
      </c>
      <c r="L59" s="39">
        <v>539604</v>
      </c>
      <c r="M59" s="14">
        <v>50</v>
      </c>
      <c r="N59" s="39">
        <v>323763</v>
      </c>
      <c r="O59" s="14">
        <v>50</v>
      </c>
      <c r="P59" s="9"/>
    </row>
    <row r="60" spans="3:16" ht="17.399999999999999" x14ac:dyDescent="0.3">
      <c r="C60" s="5">
        <f t="shared" ref="C60:D63" si="16">C59</f>
        <v>300</v>
      </c>
      <c r="D60" s="5">
        <f t="shared" si="16"/>
        <v>300</v>
      </c>
      <c r="E60" s="5">
        <f t="shared" si="12"/>
        <v>0</v>
      </c>
      <c r="F60" t="b">
        <f t="shared" si="10"/>
        <v>0</v>
      </c>
      <c r="G60" t="b">
        <f t="shared" si="11"/>
        <v>0</v>
      </c>
      <c r="H60" s="5">
        <f t="shared" si="14"/>
        <v>0</v>
      </c>
      <c r="I60" s="5">
        <f t="shared" si="13"/>
        <v>0</v>
      </c>
      <c r="J60" s="5">
        <f t="shared" si="15"/>
        <v>0</v>
      </c>
      <c r="K60">
        <v>70000</v>
      </c>
      <c r="L60" s="39">
        <v>586122</v>
      </c>
      <c r="M60" s="14">
        <v>50</v>
      </c>
      <c r="N60" s="39">
        <v>351673</v>
      </c>
      <c r="O60" s="14">
        <v>50</v>
      </c>
      <c r="P60" s="9"/>
    </row>
    <row r="61" spans="3:16" ht="17.399999999999999" x14ac:dyDescent="0.3">
      <c r="C61" s="5">
        <f t="shared" si="16"/>
        <v>300</v>
      </c>
      <c r="D61" s="5">
        <f t="shared" si="16"/>
        <v>300</v>
      </c>
      <c r="E61" s="5">
        <f t="shared" si="12"/>
        <v>0</v>
      </c>
      <c r="F61" t="b">
        <f t="shared" si="10"/>
        <v>0</v>
      </c>
      <c r="G61" t="b">
        <f t="shared" si="11"/>
        <v>0</v>
      </c>
      <c r="H61" s="5">
        <f t="shared" si="14"/>
        <v>0</v>
      </c>
      <c r="I61" s="5">
        <f t="shared" si="13"/>
        <v>0</v>
      </c>
      <c r="J61" s="5">
        <f t="shared" si="15"/>
        <v>0</v>
      </c>
      <c r="K61">
        <v>80000</v>
      </c>
      <c r="L61" s="39">
        <v>620235</v>
      </c>
      <c r="M61" s="14">
        <v>50</v>
      </c>
      <c r="N61" s="39">
        <v>372141</v>
      </c>
      <c r="O61" s="14">
        <v>50</v>
      </c>
      <c r="P61" s="9"/>
    </row>
    <row r="62" spans="3:16" ht="17.399999999999999" x14ac:dyDescent="0.3">
      <c r="C62" s="5">
        <f t="shared" si="16"/>
        <v>300</v>
      </c>
      <c r="D62" s="5">
        <f t="shared" si="16"/>
        <v>300</v>
      </c>
      <c r="E62" s="5">
        <f t="shared" si="12"/>
        <v>0</v>
      </c>
      <c r="F62" t="b">
        <f t="shared" si="10"/>
        <v>0</v>
      </c>
      <c r="G62" t="b">
        <f t="shared" si="11"/>
        <v>0</v>
      </c>
      <c r="H62" s="5">
        <f t="shared" si="14"/>
        <v>0</v>
      </c>
      <c r="I62" s="5">
        <f t="shared" si="13"/>
        <v>0</v>
      </c>
      <c r="J62" s="5">
        <f t="shared" si="15"/>
        <v>0</v>
      </c>
      <c r="K62">
        <v>90000</v>
      </c>
      <c r="L62" s="39">
        <v>697764</v>
      </c>
      <c r="M62" s="14">
        <v>50</v>
      </c>
      <c r="N62" s="39">
        <v>418659</v>
      </c>
      <c r="O62" s="14">
        <v>50</v>
      </c>
      <c r="P62" s="9"/>
    </row>
    <row r="63" spans="3:16" ht="17.399999999999999" x14ac:dyDescent="0.3">
      <c r="C63" s="5">
        <f t="shared" si="16"/>
        <v>300</v>
      </c>
      <c r="D63" s="5">
        <f t="shared" si="16"/>
        <v>300</v>
      </c>
      <c r="E63" s="5">
        <f t="shared" si="12"/>
        <v>0</v>
      </c>
      <c r="F63" t="b">
        <f t="shared" si="10"/>
        <v>0</v>
      </c>
      <c r="G63" t="b">
        <f t="shared" si="11"/>
        <v>0</v>
      </c>
      <c r="H63" s="5">
        <f t="shared" si="14"/>
        <v>0</v>
      </c>
      <c r="I63" s="5">
        <f t="shared" si="13"/>
        <v>0</v>
      </c>
      <c r="J63" s="5">
        <f t="shared" si="15"/>
        <v>0</v>
      </c>
      <c r="K63">
        <v>100000</v>
      </c>
      <c r="L63" s="39">
        <v>775294</v>
      </c>
      <c r="M63" s="14">
        <v>50</v>
      </c>
      <c r="N63" s="39">
        <v>465176</v>
      </c>
      <c r="O63" s="14">
        <v>50</v>
      </c>
      <c r="P63" s="9"/>
    </row>
    <row r="64" spans="3:16" ht="20.100000000000001" customHeight="1" thickBot="1" x14ac:dyDescent="0.35">
      <c r="E64" s="5">
        <f>SUM(E4:E63)</f>
        <v>15010</v>
      </c>
      <c r="H64" s="5">
        <f>SUM(H5:H63)</f>
        <v>0</v>
      </c>
      <c r="I64" s="5">
        <f>SUM(I5:I63)</f>
        <v>9006</v>
      </c>
      <c r="J64" s="5">
        <f>SUM(J5:J63)</f>
        <v>0</v>
      </c>
      <c r="M64" s="6"/>
      <c r="O64" s="8"/>
      <c r="P64" s="9"/>
    </row>
    <row r="65" spans="4:15" ht="20.100000000000001" customHeight="1" thickBot="1" x14ac:dyDescent="0.3">
      <c r="E65" s="116" t="s">
        <v>23</v>
      </c>
      <c r="F65" s="117"/>
      <c r="G65" s="117"/>
      <c r="H65" s="118"/>
      <c r="I65" s="119" t="s">
        <v>24</v>
      </c>
      <c r="J65" s="120"/>
      <c r="M65" s="6"/>
      <c r="O65" s="8"/>
    </row>
    <row r="66" spans="4:15" ht="20.100000000000001" customHeight="1" x14ac:dyDescent="0.25">
      <c r="E66" s="115">
        <f>IF(K66&lt;50000,(E64+H64)*0.25,(E64+H64)*0.5)</f>
        <v>7505</v>
      </c>
      <c r="F66" s="115"/>
      <c r="G66" s="115"/>
      <c r="H66" s="115"/>
      <c r="I66" s="115">
        <f>SUM(I64,J64)</f>
        <v>9006</v>
      </c>
      <c r="J66" s="115"/>
      <c r="K66" s="5">
        <f>Hesaplama!$D$7</f>
        <v>73600</v>
      </c>
      <c r="L66" s="29" t="s">
        <v>63</v>
      </c>
    </row>
    <row r="67" spans="4:15" ht="20.100000000000001" customHeight="1" x14ac:dyDescent="0.25">
      <c r="E67" s="111">
        <f>IF(B5&gt;1,E66/2,0)</f>
        <v>0</v>
      </c>
      <c r="F67" s="111"/>
      <c r="G67" s="111"/>
      <c r="H67" s="111"/>
      <c r="I67" s="25"/>
      <c r="J67" s="25"/>
      <c r="M67" s="5"/>
    </row>
    <row r="68" spans="4:15" ht="20.100000000000001" customHeight="1" thickBot="1" x14ac:dyDescent="0.3">
      <c r="E68" s="111">
        <f>IF(B5&gt;1,(B5-2)*(E67/2),0)</f>
        <v>0</v>
      </c>
      <c r="F68" s="111"/>
      <c r="G68" s="111"/>
      <c r="H68" s="111"/>
      <c r="I68" s="25"/>
      <c r="J68" s="25"/>
      <c r="M68" s="5"/>
    </row>
    <row r="69" spans="4:15" ht="20.100000000000001" customHeight="1" thickBot="1" x14ac:dyDescent="0.3">
      <c r="E69" s="31">
        <f>IF(B3="2C",E68+E67+E66,0)</f>
        <v>7505</v>
      </c>
      <c r="F69" s="32"/>
      <c r="G69" s="32"/>
      <c r="H69" s="33"/>
      <c r="I69" s="31">
        <f>IF(B3="2C",I64+J64,0)</f>
        <v>9006</v>
      </c>
      <c r="J69" s="33"/>
    </row>
    <row r="70" spans="4:15" ht="20.100000000000001" customHeight="1" thickBot="1" x14ac:dyDescent="0.3">
      <c r="E70" s="31">
        <f>IF(B3="2C",E69+I69,0)</f>
        <v>16511</v>
      </c>
      <c r="F70" s="32"/>
      <c r="G70" s="32"/>
      <c r="H70" s="32"/>
      <c r="I70" s="32"/>
      <c r="J70" s="33"/>
    </row>
    <row r="71" spans="4:15" ht="20.100000000000001" customHeight="1" x14ac:dyDescent="0.25">
      <c r="E71" s="17"/>
      <c r="F71" s="18"/>
      <c r="G71" s="18"/>
      <c r="H71" s="17"/>
      <c r="I71" s="17"/>
      <c r="J71" s="17"/>
    </row>
    <row r="72" spans="4:15" ht="20.100000000000001" customHeight="1" x14ac:dyDescent="0.25">
      <c r="D72" s="19" t="s">
        <v>25</v>
      </c>
      <c r="E72" s="20"/>
      <c r="F72" s="21">
        <f>(E64+H64)*0.04*0.6</f>
        <v>360.23999999999995</v>
      </c>
      <c r="G72" s="22"/>
      <c r="H72" s="21"/>
      <c r="I72" s="21"/>
      <c r="J72" s="21"/>
    </row>
    <row r="73" spans="4:15" ht="20.100000000000001" customHeight="1" x14ac:dyDescent="0.25">
      <c r="D73" s="19" t="s">
        <v>26</v>
      </c>
      <c r="E73" s="20"/>
      <c r="F73" s="21">
        <f>(I64+J64)*0.04</f>
        <v>360.24</v>
      </c>
      <c r="G73" s="22"/>
      <c r="H73" s="21"/>
      <c r="I73" s="21"/>
      <c r="J73" s="21"/>
    </row>
    <row r="74" spans="4:15" ht="20.100000000000001" customHeight="1" x14ac:dyDescent="0.25">
      <c r="D74" s="19" t="s">
        <v>27</v>
      </c>
      <c r="E74" s="20"/>
      <c r="F74" s="21">
        <f>IF(B3=2,F72+F73,0)</f>
        <v>0</v>
      </c>
      <c r="G74" s="22"/>
      <c r="H74" s="21"/>
      <c r="I74" s="21"/>
      <c r="J74" s="21"/>
    </row>
    <row r="75" spans="4:15" ht="20.100000000000001" customHeight="1" x14ac:dyDescent="0.25"/>
    <row r="76" spans="4:15" ht="20.100000000000001" customHeight="1" x14ac:dyDescent="0.25"/>
  </sheetData>
  <mergeCells count="6">
    <mergeCell ref="E67:H67"/>
    <mergeCell ref="E68:H68"/>
    <mergeCell ref="E65:H65"/>
    <mergeCell ref="I65:J65"/>
    <mergeCell ref="E66:H66"/>
    <mergeCell ref="I66:J6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S76"/>
  <sheetViews>
    <sheetView topLeftCell="A45" workbookViewId="0">
      <selection activeCell="A21" sqref="A21"/>
    </sheetView>
  </sheetViews>
  <sheetFormatPr defaultRowHeight="13.2" x14ac:dyDescent="0.25"/>
  <cols>
    <col min="2" max="2" width="10.33203125" customWidth="1"/>
    <col min="3" max="3" width="9.5546875" bestFit="1" customWidth="1"/>
    <col min="4" max="4" width="11.5546875" customWidth="1"/>
    <col min="5" max="5" width="9.109375" style="5"/>
    <col min="6" max="6" width="10" customWidth="1"/>
    <col min="7" max="7" width="10.88671875" customWidth="1"/>
    <col min="8" max="8" width="8.33203125" style="5" customWidth="1"/>
    <col min="9" max="9" width="9.109375" style="5" bestFit="1"/>
    <col min="10" max="10" width="8.5546875" style="5" bestFit="1" customWidth="1"/>
    <col min="11" max="11" width="18.44140625" style="5" customWidth="1"/>
    <col min="12" max="12" width="18.33203125" style="26" customWidth="1"/>
    <col min="13" max="13" width="19.5546875" customWidth="1"/>
    <col min="14" max="14" width="18.5546875" style="26" customWidth="1"/>
    <col min="15" max="15" width="22.88671875" style="15" bestFit="1" customWidth="1"/>
    <col min="16" max="16" width="11.88671875" style="10" customWidth="1"/>
    <col min="17" max="17" width="15.109375" style="10" bestFit="1" customWidth="1"/>
    <col min="18" max="18" width="11" style="10" bestFit="1" customWidth="1"/>
    <col min="19" max="19" width="11.5546875" style="10" bestFit="1" customWidth="1"/>
  </cols>
  <sheetData>
    <row r="1" spans="2:16" ht="17.399999999999999" x14ac:dyDescent="0.3">
      <c r="M1" s="41" t="s">
        <v>80</v>
      </c>
      <c r="O1" s="8"/>
      <c r="P1" s="9"/>
    </row>
    <row r="2" spans="2:16" x14ac:dyDescent="0.25">
      <c r="B2" t="s">
        <v>8</v>
      </c>
      <c r="C2" t="s">
        <v>9</v>
      </c>
      <c r="D2" t="s">
        <v>10</v>
      </c>
      <c r="E2" s="5" t="s">
        <v>11</v>
      </c>
      <c r="F2" t="s">
        <v>12</v>
      </c>
      <c r="G2" t="s">
        <v>13</v>
      </c>
      <c r="H2" s="5" t="s">
        <v>14</v>
      </c>
      <c r="I2" s="5" t="s">
        <v>15</v>
      </c>
      <c r="J2" s="5" t="s">
        <v>16</v>
      </c>
      <c r="K2" s="11" t="s">
        <v>17</v>
      </c>
      <c r="L2" s="27" t="s">
        <v>18</v>
      </c>
      <c r="M2" s="6" t="s">
        <v>19</v>
      </c>
      <c r="N2" s="27" t="s">
        <v>20</v>
      </c>
      <c r="O2" s="8" t="s">
        <v>21</v>
      </c>
      <c r="P2" s="12"/>
    </row>
    <row r="3" spans="2:16" x14ac:dyDescent="0.25">
      <c r="B3" s="5" t="s">
        <v>66</v>
      </c>
      <c r="C3" s="5">
        <f>Hesaplama!$D$5</f>
        <v>300</v>
      </c>
      <c r="D3" s="5">
        <f>B5*C3</f>
        <v>300</v>
      </c>
      <c r="L3" s="27" t="s">
        <v>22</v>
      </c>
      <c r="M3" s="7" t="s">
        <v>22</v>
      </c>
      <c r="N3" s="27" t="s">
        <v>22</v>
      </c>
      <c r="O3" s="13" t="s">
        <v>22</v>
      </c>
      <c r="P3" s="12"/>
    </row>
    <row r="4" spans="2:16" x14ac:dyDescent="0.25">
      <c r="B4" s="5" t="s">
        <v>3</v>
      </c>
      <c r="C4" s="5">
        <f t="shared" ref="C4:C35" si="0">C3</f>
        <v>300</v>
      </c>
      <c r="D4" s="5">
        <f t="shared" ref="D4:D35" si="1">D3</f>
        <v>300</v>
      </c>
      <c r="E4" s="5">
        <v>0</v>
      </c>
      <c r="I4" s="5">
        <v>0</v>
      </c>
      <c r="J4" s="5">
        <v>0</v>
      </c>
      <c r="K4" s="5">
        <v>0</v>
      </c>
      <c r="L4" s="27"/>
      <c r="M4" s="7"/>
      <c r="N4" s="27"/>
      <c r="O4" s="13"/>
      <c r="P4" s="12"/>
    </row>
    <row r="5" spans="2:16" ht="17.399999999999999" x14ac:dyDescent="0.3">
      <c r="B5" s="5">
        <f>Hesaplama!$D$6</f>
        <v>1</v>
      </c>
      <c r="C5" s="5">
        <f t="shared" si="0"/>
        <v>300</v>
      </c>
      <c r="D5" s="5">
        <f t="shared" si="1"/>
        <v>300</v>
      </c>
      <c r="E5" s="5">
        <v>0</v>
      </c>
      <c r="F5" t="b">
        <f t="shared" ref="F5:F36" si="2">AND(C5&gt;K4,C5&lt;K5)</f>
        <v>0</v>
      </c>
      <c r="G5" t="b">
        <f t="shared" ref="G5:G36" si="3">AND(D5&gt;K4,D5&lt;K5)</f>
        <v>0</v>
      </c>
      <c r="H5" s="5">
        <f>IF(F5=TRUE,L5,0)</f>
        <v>0</v>
      </c>
      <c r="I5" s="5">
        <v>0</v>
      </c>
      <c r="J5" s="5">
        <f>IF(G5=TRUE,N5,0)</f>
        <v>0</v>
      </c>
      <c r="K5" s="5">
        <v>100</v>
      </c>
      <c r="L5" s="28">
        <f>L6</f>
        <v>7651</v>
      </c>
      <c r="M5" s="14">
        <v>50</v>
      </c>
      <c r="N5" s="28">
        <f>N6</f>
        <v>4590</v>
      </c>
      <c r="O5" s="14">
        <v>50</v>
      </c>
      <c r="P5" s="9"/>
    </row>
    <row r="6" spans="2:16" ht="17.399999999999999" x14ac:dyDescent="0.3">
      <c r="C6" s="5">
        <f t="shared" si="0"/>
        <v>300</v>
      </c>
      <c r="D6" s="5">
        <f t="shared" si="1"/>
        <v>300</v>
      </c>
      <c r="E6" s="5">
        <f t="shared" ref="E6:E37" si="4">IF(C6=K6,L6,0)</f>
        <v>0</v>
      </c>
      <c r="F6" t="b">
        <f t="shared" si="2"/>
        <v>0</v>
      </c>
      <c r="G6" t="b">
        <f t="shared" si="3"/>
        <v>0</v>
      </c>
      <c r="H6" s="5">
        <f>IF(F6=TRUE,L6,0)</f>
        <v>0</v>
      </c>
      <c r="I6" s="5">
        <f t="shared" ref="I6:I37" si="5">IF(D6=K6,N6,0)</f>
        <v>0</v>
      </c>
      <c r="J6" s="5">
        <f>IF(G6=TRUE,N6,0)</f>
        <v>0</v>
      </c>
      <c r="K6">
        <v>100</v>
      </c>
      <c r="L6" s="39">
        <v>7651</v>
      </c>
      <c r="M6" s="14">
        <v>50</v>
      </c>
      <c r="N6" s="39">
        <v>4590</v>
      </c>
      <c r="O6" s="14">
        <v>50</v>
      </c>
      <c r="P6" s="9"/>
    </row>
    <row r="7" spans="2:16" ht="17.399999999999999" x14ac:dyDescent="0.3">
      <c r="C7" s="5">
        <f t="shared" si="0"/>
        <v>300</v>
      </c>
      <c r="D7" s="5">
        <f t="shared" si="1"/>
        <v>300</v>
      </c>
      <c r="E7" s="5">
        <f t="shared" si="4"/>
        <v>0</v>
      </c>
      <c r="F7" t="b">
        <f t="shared" si="2"/>
        <v>0</v>
      </c>
      <c r="G7" t="b">
        <f t="shared" si="3"/>
        <v>0</v>
      </c>
      <c r="H7" s="5">
        <f t="shared" ref="H7:H38" si="6">IF(F7=TRUE,(((L7-L6)/(K7-K6))*(C7-K6))+L6,0)</f>
        <v>0</v>
      </c>
      <c r="I7" s="5">
        <f t="shared" si="5"/>
        <v>0</v>
      </c>
      <c r="J7" s="5">
        <f t="shared" ref="J7:J38" si="7">IF(G7=TRUE,(((N7-N6)/(K7-K6))*(D7-K6))+N6,0)</f>
        <v>0</v>
      </c>
      <c r="K7">
        <v>200</v>
      </c>
      <c r="L7" s="39">
        <v>14823</v>
      </c>
      <c r="M7" s="14">
        <v>50</v>
      </c>
      <c r="N7" s="39">
        <v>8894</v>
      </c>
      <c r="O7" s="14">
        <v>50</v>
      </c>
      <c r="P7" s="9"/>
    </row>
    <row r="8" spans="2:16" ht="17.399999999999999" x14ac:dyDescent="0.3">
      <c r="C8" s="5">
        <f t="shared" si="0"/>
        <v>300</v>
      </c>
      <c r="D8" s="5">
        <f t="shared" si="1"/>
        <v>300</v>
      </c>
      <c r="E8" s="5">
        <f t="shared" si="4"/>
        <v>21518</v>
      </c>
      <c r="F8" t="b">
        <f t="shared" si="2"/>
        <v>0</v>
      </c>
      <c r="G8" t="b">
        <f t="shared" si="3"/>
        <v>0</v>
      </c>
      <c r="H8" s="5">
        <f t="shared" si="6"/>
        <v>0</v>
      </c>
      <c r="I8" s="5">
        <f t="shared" si="5"/>
        <v>12911</v>
      </c>
      <c r="J8" s="5">
        <f t="shared" si="7"/>
        <v>0</v>
      </c>
      <c r="K8">
        <v>300</v>
      </c>
      <c r="L8" s="39">
        <v>21518</v>
      </c>
      <c r="M8" s="14">
        <v>50</v>
      </c>
      <c r="N8" s="39">
        <v>12911</v>
      </c>
      <c r="O8" s="14">
        <v>50</v>
      </c>
      <c r="P8" s="9"/>
    </row>
    <row r="9" spans="2:16" ht="17.399999999999999" x14ac:dyDescent="0.3">
      <c r="C9" s="5">
        <f t="shared" si="0"/>
        <v>300</v>
      </c>
      <c r="D9" s="5">
        <f t="shared" si="1"/>
        <v>300</v>
      </c>
      <c r="E9" s="5">
        <f t="shared" si="4"/>
        <v>0</v>
      </c>
      <c r="F9" t="b">
        <f t="shared" si="2"/>
        <v>0</v>
      </c>
      <c r="G9" t="b">
        <f t="shared" si="3"/>
        <v>0</v>
      </c>
      <c r="H9" s="5">
        <f t="shared" si="6"/>
        <v>0</v>
      </c>
      <c r="I9" s="5">
        <f t="shared" si="5"/>
        <v>0</v>
      </c>
      <c r="J9" s="5">
        <f t="shared" si="7"/>
        <v>0</v>
      </c>
      <c r="K9">
        <v>400</v>
      </c>
      <c r="L9" s="39">
        <v>27734</v>
      </c>
      <c r="M9" s="14">
        <v>50</v>
      </c>
      <c r="N9" s="39">
        <v>16640</v>
      </c>
      <c r="O9" s="14">
        <v>50</v>
      </c>
      <c r="P9" s="9"/>
    </row>
    <row r="10" spans="2:16" ht="17.399999999999999" x14ac:dyDescent="0.3">
      <c r="C10" s="5">
        <f t="shared" si="0"/>
        <v>300</v>
      </c>
      <c r="D10" s="5">
        <f t="shared" si="1"/>
        <v>300</v>
      </c>
      <c r="E10" s="5">
        <f t="shared" si="4"/>
        <v>0</v>
      </c>
      <c r="F10" t="b">
        <f t="shared" si="2"/>
        <v>0</v>
      </c>
      <c r="G10" t="b">
        <f t="shared" si="3"/>
        <v>0</v>
      </c>
      <c r="H10" s="5">
        <f t="shared" si="6"/>
        <v>0</v>
      </c>
      <c r="I10" s="5">
        <f t="shared" si="5"/>
        <v>0</v>
      </c>
      <c r="J10" s="5">
        <f t="shared" si="7"/>
        <v>0</v>
      </c>
      <c r="K10">
        <v>500</v>
      </c>
      <c r="L10" s="39">
        <v>33472</v>
      </c>
      <c r="M10" s="14">
        <v>50</v>
      </c>
      <c r="N10" s="39">
        <v>20083</v>
      </c>
      <c r="O10" s="14">
        <v>50</v>
      </c>
      <c r="P10" s="9"/>
    </row>
    <row r="11" spans="2:16" ht="17.399999999999999" x14ac:dyDescent="0.3">
      <c r="C11" s="5">
        <f t="shared" si="0"/>
        <v>300</v>
      </c>
      <c r="D11" s="5">
        <f t="shared" si="1"/>
        <v>300</v>
      </c>
      <c r="E11" s="5">
        <f t="shared" si="4"/>
        <v>0</v>
      </c>
      <c r="F11" t="b">
        <f t="shared" si="2"/>
        <v>0</v>
      </c>
      <c r="G11" t="b">
        <f t="shared" si="3"/>
        <v>0</v>
      </c>
      <c r="H11" s="5">
        <f t="shared" si="6"/>
        <v>0</v>
      </c>
      <c r="I11" s="5">
        <f t="shared" si="5"/>
        <v>0</v>
      </c>
      <c r="J11" s="5">
        <f t="shared" si="7"/>
        <v>0</v>
      </c>
      <c r="K11">
        <v>600</v>
      </c>
      <c r="L11" s="39">
        <v>38732</v>
      </c>
      <c r="M11" s="14">
        <v>50</v>
      </c>
      <c r="N11" s="39">
        <v>23239</v>
      </c>
      <c r="O11" s="14">
        <v>50</v>
      </c>
      <c r="P11" s="9"/>
    </row>
    <row r="12" spans="2:16" ht="17.399999999999999" x14ac:dyDescent="0.3">
      <c r="C12" s="5">
        <f t="shared" si="0"/>
        <v>300</v>
      </c>
      <c r="D12" s="5">
        <f t="shared" si="1"/>
        <v>300</v>
      </c>
      <c r="E12" s="5">
        <f t="shared" si="4"/>
        <v>0</v>
      </c>
      <c r="F12" t="b">
        <f t="shared" si="2"/>
        <v>0</v>
      </c>
      <c r="G12" t="b">
        <f t="shared" si="3"/>
        <v>0</v>
      </c>
      <c r="H12" s="5">
        <f t="shared" si="6"/>
        <v>0</v>
      </c>
      <c r="I12" s="5">
        <f t="shared" si="5"/>
        <v>0</v>
      </c>
      <c r="J12" s="5">
        <f t="shared" si="7"/>
        <v>0</v>
      </c>
      <c r="K12">
        <v>700</v>
      </c>
      <c r="L12" s="39">
        <v>43513</v>
      </c>
      <c r="M12" s="14">
        <v>50</v>
      </c>
      <c r="N12" s="39">
        <v>26108</v>
      </c>
      <c r="O12" s="14">
        <v>50</v>
      </c>
      <c r="P12" s="9"/>
    </row>
    <row r="13" spans="2:16" ht="17.399999999999999" x14ac:dyDescent="0.3">
      <c r="C13" s="5">
        <f t="shared" si="0"/>
        <v>300</v>
      </c>
      <c r="D13" s="5">
        <f t="shared" si="1"/>
        <v>300</v>
      </c>
      <c r="E13" s="5">
        <f t="shared" si="4"/>
        <v>0</v>
      </c>
      <c r="F13" t="b">
        <f t="shared" si="2"/>
        <v>0</v>
      </c>
      <c r="G13" t="b">
        <f t="shared" si="3"/>
        <v>0</v>
      </c>
      <c r="H13" s="5">
        <f t="shared" si="6"/>
        <v>0</v>
      </c>
      <c r="I13" s="5">
        <f t="shared" si="5"/>
        <v>0</v>
      </c>
      <c r="J13" s="5">
        <f t="shared" si="7"/>
        <v>0</v>
      </c>
      <c r="K13">
        <v>800</v>
      </c>
      <c r="L13" s="39">
        <v>47817</v>
      </c>
      <c r="M13" s="14">
        <v>50</v>
      </c>
      <c r="N13" s="39">
        <v>28690</v>
      </c>
      <c r="O13" s="14">
        <v>50</v>
      </c>
      <c r="P13" s="9"/>
    </row>
    <row r="14" spans="2:16" ht="17.399999999999999" x14ac:dyDescent="0.3">
      <c r="C14" s="5">
        <f t="shared" si="0"/>
        <v>300</v>
      </c>
      <c r="D14" s="5">
        <f t="shared" si="1"/>
        <v>300</v>
      </c>
      <c r="E14" s="5">
        <f t="shared" si="4"/>
        <v>0</v>
      </c>
      <c r="F14" t="b">
        <f t="shared" si="2"/>
        <v>0</v>
      </c>
      <c r="G14" t="b">
        <f t="shared" si="3"/>
        <v>0</v>
      </c>
      <c r="H14" s="5">
        <f t="shared" si="6"/>
        <v>0</v>
      </c>
      <c r="I14" s="5">
        <f t="shared" si="5"/>
        <v>0</v>
      </c>
      <c r="J14" s="5">
        <f t="shared" si="7"/>
        <v>0</v>
      </c>
      <c r="K14">
        <v>900</v>
      </c>
      <c r="L14" s="39">
        <v>51642</v>
      </c>
      <c r="M14" s="14">
        <v>50</v>
      </c>
      <c r="N14" s="39">
        <v>30985</v>
      </c>
      <c r="O14" s="14">
        <v>50</v>
      </c>
      <c r="P14" s="9"/>
    </row>
    <row r="15" spans="2:16" ht="17.399999999999999" x14ac:dyDescent="0.3">
      <c r="C15" s="5">
        <f t="shared" si="0"/>
        <v>300</v>
      </c>
      <c r="D15" s="5">
        <f t="shared" si="1"/>
        <v>300</v>
      </c>
      <c r="E15" s="5">
        <f t="shared" si="4"/>
        <v>0</v>
      </c>
      <c r="F15" t="b">
        <f t="shared" si="2"/>
        <v>0</v>
      </c>
      <c r="G15" t="b">
        <f t="shared" si="3"/>
        <v>0</v>
      </c>
      <c r="H15" s="5">
        <f t="shared" si="6"/>
        <v>0</v>
      </c>
      <c r="I15" s="5">
        <f t="shared" si="5"/>
        <v>0</v>
      </c>
      <c r="J15" s="5">
        <f t="shared" si="7"/>
        <v>0</v>
      </c>
      <c r="K15">
        <v>1000</v>
      </c>
      <c r="L15" s="39">
        <v>54990</v>
      </c>
      <c r="M15" s="14">
        <v>50</v>
      </c>
      <c r="N15" s="39">
        <v>32994</v>
      </c>
      <c r="O15" s="14">
        <v>50</v>
      </c>
      <c r="P15" s="9"/>
    </row>
    <row r="16" spans="2:16" ht="17.399999999999999" x14ac:dyDescent="0.3">
      <c r="C16" s="5">
        <f t="shared" si="0"/>
        <v>300</v>
      </c>
      <c r="D16" s="5">
        <f t="shared" si="1"/>
        <v>300</v>
      </c>
      <c r="E16" s="5">
        <f t="shared" si="4"/>
        <v>0</v>
      </c>
      <c r="F16" t="b">
        <f t="shared" si="2"/>
        <v>0</v>
      </c>
      <c r="G16" t="b">
        <f t="shared" si="3"/>
        <v>0</v>
      </c>
      <c r="H16" s="5">
        <f t="shared" si="6"/>
        <v>0</v>
      </c>
      <c r="I16" s="5">
        <f t="shared" si="5"/>
        <v>0</v>
      </c>
      <c r="J16" s="5">
        <f t="shared" si="7"/>
        <v>0</v>
      </c>
      <c r="K16">
        <v>1100</v>
      </c>
      <c r="L16" s="39">
        <v>59612</v>
      </c>
      <c r="M16" s="14">
        <v>50</v>
      </c>
      <c r="N16" s="39">
        <v>35767</v>
      </c>
      <c r="O16" s="14">
        <v>50</v>
      </c>
      <c r="P16" s="9"/>
    </row>
    <row r="17" spans="3:16" ht="17.399999999999999" x14ac:dyDescent="0.3">
      <c r="C17" s="5">
        <f t="shared" si="0"/>
        <v>300</v>
      </c>
      <c r="D17" s="5">
        <f t="shared" si="1"/>
        <v>300</v>
      </c>
      <c r="E17" s="5">
        <f t="shared" si="4"/>
        <v>0</v>
      </c>
      <c r="F17" t="b">
        <f t="shared" si="2"/>
        <v>0</v>
      </c>
      <c r="G17" t="b">
        <f t="shared" si="3"/>
        <v>0</v>
      </c>
      <c r="H17" s="5">
        <f t="shared" si="6"/>
        <v>0</v>
      </c>
      <c r="I17" s="5">
        <f t="shared" si="5"/>
        <v>0</v>
      </c>
      <c r="J17" s="5">
        <f t="shared" si="7"/>
        <v>0</v>
      </c>
      <c r="K17">
        <v>1200</v>
      </c>
      <c r="L17" s="39">
        <v>64075</v>
      </c>
      <c r="M17" s="14">
        <v>50</v>
      </c>
      <c r="N17" s="39">
        <v>38445</v>
      </c>
      <c r="O17" s="14">
        <v>50</v>
      </c>
      <c r="P17" s="9"/>
    </row>
    <row r="18" spans="3:16" ht="17.399999999999999" x14ac:dyDescent="0.3">
      <c r="C18" s="5">
        <f t="shared" si="0"/>
        <v>300</v>
      </c>
      <c r="D18" s="5">
        <f t="shared" si="1"/>
        <v>300</v>
      </c>
      <c r="E18" s="5">
        <f t="shared" si="4"/>
        <v>0</v>
      </c>
      <c r="F18" t="b">
        <f t="shared" si="2"/>
        <v>0</v>
      </c>
      <c r="G18" t="b">
        <f t="shared" si="3"/>
        <v>0</v>
      </c>
      <c r="H18" s="5">
        <f t="shared" si="6"/>
        <v>0</v>
      </c>
      <c r="I18" s="5">
        <f t="shared" si="5"/>
        <v>0</v>
      </c>
      <c r="J18" s="5">
        <f t="shared" si="7"/>
        <v>0</v>
      </c>
      <c r="K18">
        <v>1300</v>
      </c>
      <c r="L18" s="39">
        <v>68378</v>
      </c>
      <c r="M18" s="14">
        <v>50</v>
      </c>
      <c r="N18" s="39">
        <v>41027</v>
      </c>
      <c r="O18" s="14">
        <v>50</v>
      </c>
      <c r="P18" s="9"/>
    </row>
    <row r="19" spans="3:16" ht="17.399999999999999" x14ac:dyDescent="0.3">
      <c r="C19" s="5">
        <f t="shared" si="0"/>
        <v>300</v>
      </c>
      <c r="D19" s="5">
        <f t="shared" si="1"/>
        <v>300</v>
      </c>
      <c r="E19" s="5">
        <f t="shared" si="4"/>
        <v>0</v>
      </c>
      <c r="F19" t="b">
        <f t="shared" si="2"/>
        <v>0</v>
      </c>
      <c r="G19" t="b">
        <f t="shared" si="3"/>
        <v>0</v>
      </c>
      <c r="H19" s="5">
        <f t="shared" si="6"/>
        <v>0</v>
      </c>
      <c r="I19" s="5">
        <f t="shared" si="5"/>
        <v>0</v>
      </c>
      <c r="J19" s="5">
        <f t="shared" si="7"/>
        <v>0</v>
      </c>
      <c r="K19">
        <v>1400</v>
      </c>
      <c r="L19" s="39">
        <v>72522</v>
      </c>
      <c r="M19" s="14">
        <v>50</v>
      </c>
      <c r="N19" s="39">
        <v>43513</v>
      </c>
      <c r="O19" s="14">
        <v>50</v>
      </c>
      <c r="P19" s="9"/>
    </row>
    <row r="20" spans="3:16" ht="17.399999999999999" x14ac:dyDescent="0.3">
      <c r="C20" s="5">
        <f t="shared" si="0"/>
        <v>300</v>
      </c>
      <c r="D20" s="5">
        <f t="shared" si="1"/>
        <v>300</v>
      </c>
      <c r="E20" s="5">
        <f t="shared" si="4"/>
        <v>0</v>
      </c>
      <c r="F20" t="b">
        <f t="shared" si="2"/>
        <v>0</v>
      </c>
      <c r="G20" t="b">
        <f t="shared" si="3"/>
        <v>0</v>
      </c>
      <c r="H20" s="5">
        <f t="shared" si="6"/>
        <v>0</v>
      </c>
      <c r="I20" s="5">
        <f t="shared" si="5"/>
        <v>0</v>
      </c>
      <c r="J20" s="5">
        <f t="shared" si="7"/>
        <v>0</v>
      </c>
      <c r="K20">
        <v>1500</v>
      </c>
      <c r="L20" s="39">
        <v>76706</v>
      </c>
      <c r="M20" s="14">
        <v>50</v>
      </c>
      <c r="N20" s="39">
        <v>46024</v>
      </c>
      <c r="O20" s="14">
        <v>50</v>
      </c>
      <c r="P20" s="9"/>
    </row>
    <row r="21" spans="3:16" ht="17.399999999999999" x14ac:dyDescent="0.3">
      <c r="C21" s="5">
        <f t="shared" si="0"/>
        <v>300</v>
      </c>
      <c r="D21" s="5">
        <f t="shared" si="1"/>
        <v>300</v>
      </c>
      <c r="E21" s="5">
        <f t="shared" si="4"/>
        <v>0</v>
      </c>
      <c r="F21" t="b">
        <f t="shared" si="2"/>
        <v>0</v>
      </c>
      <c r="G21" t="b">
        <f t="shared" si="3"/>
        <v>0</v>
      </c>
      <c r="H21" s="5">
        <f t="shared" si="6"/>
        <v>0</v>
      </c>
      <c r="I21" s="5">
        <f t="shared" si="5"/>
        <v>0</v>
      </c>
      <c r="J21" s="5">
        <f t="shared" si="7"/>
        <v>0</v>
      </c>
      <c r="K21">
        <v>1600</v>
      </c>
      <c r="L21" s="39">
        <v>80545</v>
      </c>
      <c r="M21" s="14">
        <v>50</v>
      </c>
      <c r="N21" s="39">
        <v>48327</v>
      </c>
      <c r="O21" s="14">
        <v>50</v>
      </c>
      <c r="P21" s="9"/>
    </row>
    <row r="22" spans="3:16" ht="17.399999999999999" x14ac:dyDescent="0.3">
      <c r="C22" s="5">
        <f t="shared" si="0"/>
        <v>300</v>
      </c>
      <c r="D22" s="5">
        <f t="shared" si="1"/>
        <v>300</v>
      </c>
      <c r="E22" s="5">
        <f t="shared" si="4"/>
        <v>0</v>
      </c>
      <c r="F22" t="b">
        <f t="shared" si="2"/>
        <v>0</v>
      </c>
      <c r="G22" t="b">
        <f t="shared" si="3"/>
        <v>0</v>
      </c>
      <c r="H22" s="5">
        <f t="shared" si="6"/>
        <v>0</v>
      </c>
      <c r="I22" s="5">
        <f t="shared" si="5"/>
        <v>0</v>
      </c>
      <c r="J22" s="5">
        <f t="shared" si="7"/>
        <v>0</v>
      </c>
      <c r="K22">
        <v>1700</v>
      </c>
      <c r="L22" s="39">
        <v>84224</v>
      </c>
      <c r="M22" s="14">
        <v>50</v>
      </c>
      <c r="N22" s="39">
        <v>50535</v>
      </c>
      <c r="O22" s="14">
        <v>50</v>
      </c>
      <c r="P22" s="9"/>
    </row>
    <row r="23" spans="3:16" ht="17.399999999999999" x14ac:dyDescent="0.3">
      <c r="C23" s="5">
        <f t="shared" si="0"/>
        <v>300</v>
      </c>
      <c r="D23" s="5">
        <f t="shared" si="1"/>
        <v>300</v>
      </c>
      <c r="E23" s="5">
        <f t="shared" si="4"/>
        <v>0</v>
      </c>
      <c r="F23" t="b">
        <f t="shared" si="2"/>
        <v>0</v>
      </c>
      <c r="G23" t="b">
        <f t="shared" si="3"/>
        <v>0</v>
      </c>
      <c r="H23" s="5">
        <f t="shared" si="6"/>
        <v>0</v>
      </c>
      <c r="I23" s="5">
        <f t="shared" si="5"/>
        <v>0</v>
      </c>
      <c r="J23" s="5">
        <f t="shared" si="7"/>
        <v>0</v>
      </c>
      <c r="K23">
        <v>1800</v>
      </c>
      <c r="L23" s="39">
        <v>87744</v>
      </c>
      <c r="M23" s="14">
        <v>50</v>
      </c>
      <c r="N23" s="39">
        <v>52647</v>
      </c>
      <c r="O23" s="14">
        <v>50</v>
      </c>
      <c r="P23" s="9"/>
    </row>
    <row r="24" spans="3:16" ht="17.399999999999999" x14ac:dyDescent="0.3">
      <c r="C24" s="5">
        <f t="shared" si="0"/>
        <v>300</v>
      </c>
      <c r="D24" s="5">
        <f t="shared" si="1"/>
        <v>300</v>
      </c>
      <c r="E24" s="5">
        <f t="shared" si="4"/>
        <v>0</v>
      </c>
      <c r="F24" t="b">
        <f t="shared" si="2"/>
        <v>0</v>
      </c>
      <c r="G24" t="b">
        <f t="shared" si="3"/>
        <v>0</v>
      </c>
      <c r="H24" s="5">
        <f t="shared" si="6"/>
        <v>0</v>
      </c>
      <c r="I24" s="5">
        <f t="shared" si="5"/>
        <v>0</v>
      </c>
      <c r="J24" s="5">
        <f t="shared" si="7"/>
        <v>0</v>
      </c>
      <c r="K24">
        <v>1900</v>
      </c>
      <c r="L24" s="39">
        <v>91105</v>
      </c>
      <c r="M24" s="14">
        <v>50</v>
      </c>
      <c r="N24" s="39">
        <v>54663</v>
      </c>
      <c r="O24" s="14">
        <v>50</v>
      </c>
      <c r="P24" s="9"/>
    </row>
    <row r="25" spans="3:16" ht="17.399999999999999" x14ac:dyDescent="0.3">
      <c r="C25" s="5">
        <f t="shared" si="0"/>
        <v>300</v>
      </c>
      <c r="D25" s="5">
        <f t="shared" si="1"/>
        <v>300</v>
      </c>
      <c r="E25" s="5">
        <f t="shared" si="4"/>
        <v>0</v>
      </c>
      <c r="F25" t="b">
        <f t="shared" si="2"/>
        <v>0</v>
      </c>
      <c r="G25" t="b">
        <f t="shared" si="3"/>
        <v>0</v>
      </c>
      <c r="H25" s="5">
        <f t="shared" si="6"/>
        <v>0</v>
      </c>
      <c r="I25" s="5">
        <f t="shared" si="5"/>
        <v>0</v>
      </c>
      <c r="J25" s="5">
        <f t="shared" si="7"/>
        <v>0</v>
      </c>
      <c r="K25">
        <v>2000</v>
      </c>
      <c r="L25" s="39">
        <v>94571</v>
      </c>
      <c r="M25" s="14">
        <v>50</v>
      </c>
      <c r="N25" s="39">
        <v>56743</v>
      </c>
      <c r="O25" s="14">
        <v>50</v>
      </c>
      <c r="P25" s="9"/>
    </row>
    <row r="26" spans="3:16" ht="17.399999999999999" x14ac:dyDescent="0.3">
      <c r="C26" s="5">
        <f t="shared" si="0"/>
        <v>300</v>
      </c>
      <c r="D26" s="5">
        <f t="shared" si="1"/>
        <v>300</v>
      </c>
      <c r="E26" s="5">
        <f t="shared" si="4"/>
        <v>0</v>
      </c>
      <c r="F26" t="b">
        <f t="shared" si="2"/>
        <v>0</v>
      </c>
      <c r="G26" t="b">
        <f t="shared" si="3"/>
        <v>0</v>
      </c>
      <c r="H26" s="5">
        <f t="shared" si="6"/>
        <v>0</v>
      </c>
      <c r="I26" s="5">
        <f t="shared" si="5"/>
        <v>0</v>
      </c>
      <c r="J26" s="5">
        <f t="shared" si="7"/>
        <v>0</v>
      </c>
      <c r="K26">
        <v>2200</v>
      </c>
      <c r="L26" s="39">
        <v>100522</v>
      </c>
      <c r="M26" s="14">
        <v>50</v>
      </c>
      <c r="N26" s="39">
        <v>60313</v>
      </c>
      <c r="O26" s="14">
        <v>50</v>
      </c>
      <c r="P26" s="9"/>
    </row>
    <row r="27" spans="3:16" ht="17.399999999999999" x14ac:dyDescent="0.3">
      <c r="C27" s="5">
        <f t="shared" si="0"/>
        <v>300</v>
      </c>
      <c r="D27" s="5">
        <f t="shared" si="1"/>
        <v>300</v>
      </c>
      <c r="E27" s="5">
        <f t="shared" si="4"/>
        <v>0</v>
      </c>
      <c r="F27" t="b">
        <f t="shared" si="2"/>
        <v>0</v>
      </c>
      <c r="G27" t="b">
        <f t="shared" si="3"/>
        <v>0</v>
      </c>
      <c r="H27" s="5">
        <f t="shared" si="6"/>
        <v>0</v>
      </c>
      <c r="I27" s="5">
        <f t="shared" si="5"/>
        <v>0</v>
      </c>
      <c r="J27" s="5">
        <f t="shared" si="7"/>
        <v>0</v>
      </c>
      <c r="K27">
        <v>2400</v>
      </c>
      <c r="L27" s="39">
        <v>105835</v>
      </c>
      <c r="M27" s="14">
        <v>50</v>
      </c>
      <c r="N27" s="39">
        <v>63501</v>
      </c>
      <c r="O27" s="14">
        <v>50</v>
      </c>
      <c r="P27" s="9"/>
    </row>
    <row r="28" spans="3:16" ht="17.399999999999999" x14ac:dyDescent="0.3">
      <c r="C28" s="5">
        <f t="shared" si="0"/>
        <v>300</v>
      </c>
      <c r="D28" s="5">
        <f t="shared" si="1"/>
        <v>300</v>
      </c>
      <c r="E28" s="5">
        <f t="shared" si="4"/>
        <v>0</v>
      </c>
      <c r="F28" t="b">
        <f t="shared" si="2"/>
        <v>0</v>
      </c>
      <c r="G28" t="b">
        <f t="shared" si="3"/>
        <v>0</v>
      </c>
      <c r="H28" s="5">
        <f t="shared" si="6"/>
        <v>0</v>
      </c>
      <c r="I28" s="5">
        <f t="shared" si="5"/>
        <v>0</v>
      </c>
      <c r="J28" s="5">
        <f t="shared" si="7"/>
        <v>0</v>
      </c>
      <c r="K28">
        <v>2600</v>
      </c>
      <c r="L28" s="39">
        <v>112237</v>
      </c>
      <c r="M28" s="14">
        <v>50</v>
      </c>
      <c r="N28" s="39">
        <v>67342</v>
      </c>
      <c r="O28" s="14">
        <v>50</v>
      </c>
      <c r="P28" s="9"/>
    </row>
    <row r="29" spans="3:16" ht="17.399999999999999" x14ac:dyDescent="0.3">
      <c r="C29" s="5">
        <f t="shared" si="0"/>
        <v>300</v>
      </c>
      <c r="D29" s="5">
        <f t="shared" si="1"/>
        <v>300</v>
      </c>
      <c r="E29" s="5">
        <f t="shared" si="4"/>
        <v>0</v>
      </c>
      <c r="F29" t="b">
        <f t="shared" si="2"/>
        <v>0</v>
      </c>
      <c r="G29" t="b">
        <f t="shared" si="3"/>
        <v>0</v>
      </c>
      <c r="H29" s="5">
        <f t="shared" si="6"/>
        <v>0</v>
      </c>
      <c r="I29" s="5">
        <f t="shared" si="5"/>
        <v>0</v>
      </c>
      <c r="J29" s="5">
        <f t="shared" si="7"/>
        <v>0</v>
      </c>
      <c r="K29">
        <v>2800</v>
      </c>
      <c r="L29" s="39">
        <v>119011</v>
      </c>
      <c r="M29" s="14">
        <v>50</v>
      </c>
      <c r="N29" s="39">
        <v>71407</v>
      </c>
      <c r="O29" s="14">
        <v>50</v>
      </c>
      <c r="P29" s="9"/>
    </row>
    <row r="30" spans="3:16" ht="17.399999999999999" x14ac:dyDescent="0.3">
      <c r="C30" s="5">
        <f t="shared" si="0"/>
        <v>300</v>
      </c>
      <c r="D30" s="5">
        <f t="shared" si="1"/>
        <v>300</v>
      </c>
      <c r="E30" s="5">
        <f t="shared" si="4"/>
        <v>0</v>
      </c>
      <c r="F30" t="b">
        <f t="shared" si="2"/>
        <v>0</v>
      </c>
      <c r="G30" t="b">
        <f t="shared" si="3"/>
        <v>0</v>
      </c>
      <c r="H30" s="5">
        <f t="shared" si="6"/>
        <v>0</v>
      </c>
      <c r="I30" s="5">
        <f t="shared" si="5"/>
        <v>0</v>
      </c>
      <c r="J30" s="5">
        <f t="shared" si="7"/>
        <v>0</v>
      </c>
      <c r="K30">
        <v>3000</v>
      </c>
      <c r="L30" s="39">
        <v>125121</v>
      </c>
      <c r="M30" s="14">
        <v>50</v>
      </c>
      <c r="N30" s="39">
        <v>75073</v>
      </c>
      <c r="O30" s="14">
        <v>50</v>
      </c>
      <c r="P30" s="9"/>
    </row>
    <row r="31" spans="3:16" ht="17.399999999999999" x14ac:dyDescent="0.3">
      <c r="C31" s="5">
        <f t="shared" si="0"/>
        <v>300</v>
      </c>
      <c r="D31" s="5">
        <f t="shared" si="1"/>
        <v>300</v>
      </c>
      <c r="E31" s="5">
        <f t="shared" si="4"/>
        <v>0</v>
      </c>
      <c r="F31" t="b">
        <f t="shared" si="2"/>
        <v>0</v>
      </c>
      <c r="G31" t="b">
        <f t="shared" si="3"/>
        <v>0</v>
      </c>
      <c r="H31" s="5">
        <f t="shared" si="6"/>
        <v>0</v>
      </c>
      <c r="I31" s="5">
        <f t="shared" si="5"/>
        <v>0</v>
      </c>
      <c r="J31" s="5">
        <f t="shared" si="7"/>
        <v>0</v>
      </c>
      <c r="K31">
        <v>3200</v>
      </c>
      <c r="L31" s="39">
        <v>131337</v>
      </c>
      <c r="M31" s="14">
        <v>50</v>
      </c>
      <c r="N31" s="39">
        <v>78802</v>
      </c>
      <c r="O31" s="14">
        <v>50</v>
      </c>
      <c r="P31" s="9"/>
    </row>
    <row r="32" spans="3:16" ht="17.399999999999999" x14ac:dyDescent="0.3">
      <c r="C32" s="5">
        <f t="shared" si="0"/>
        <v>300</v>
      </c>
      <c r="D32" s="5">
        <f t="shared" si="1"/>
        <v>300</v>
      </c>
      <c r="E32" s="5">
        <f t="shared" si="4"/>
        <v>0</v>
      </c>
      <c r="F32" t="b">
        <f t="shared" si="2"/>
        <v>0</v>
      </c>
      <c r="G32" t="b">
        <f t="shared" si="3"/>
        <v>0</v>
      </c>
      <c r="H32" s="5">
        <f t="shared" si="6"/>
        <v>0</v>
      </c>
      <c r="I32" s="5">
        <f t="shared" si="5"/>
        <v>0</v>
      </c>
      <c r="J32" s="5">
        <f t="shared" si="7"/>
        <v>0</v>
      </c>
      <c r="K32">
        <v>3400</v>
      </c>
      <c r="L32" s="39">
        <v>137288</v>
      </c>
      <c r="M32" s="14">
        <v>50</v>
      </c>
      <c r="N32" s="39">
        <v>82373</v>
      </c>
      <c r="O32" s="14">
        <v>50</v>
      </c>
      <c r="P32" s="9"/>
    </row>
    <row r="33" spans="3:16" ht="17.399999999999999" x14ac:dyDescent="0.3">
      <c r="C33" s="5">
        <f t="shared" si="0"/>
        <v>300</v>
      </c>
      <c r="D33" s="5">
        <f t="shared" si="1"/>
        <v>300</v>
      </c>
      <c r="E33" s="5">
        <f t="shared" si="4"/>
        <v>0</v>
      </c>
      <c r="F33" t="b">
        <f t="shared" si="2"/>
        <v>0</v>
      </c>
      <c r="G33" t="b">
        <f t="shared" si="3"/>
        <v>0</v>
      </c>
      <c r="H33" s="5">
        <f t="shared" si="6"/>
        <v>0</v>
      </c>
      <c r="I33" s="5">
        <f t="shared" si="5"/>
        <v>0</v>
      </c>
      <c r="J33" s="5">
        <f t="shared" si="7"/>
        <v>0</v>
      </c>
      <c r="K33">
        <v>3600</v>
      </c>
      <c r="L33" s="39">
        <v>142973</v>
      </c>
      <c r="M33" s="14">
        <v>50</v>
      </c>
      <c r="N33" s="39">
        <v>85784</v>
      </c>
      <c r="O33" s="14">
        <v>50</v>
      </c>
      <c r="P33" s="9"/>
    </row>
    <row r="34" spans="3:16" ht="17.399999999999999" x14ac:dyDescent="0.3">
      <c r="C34" s="5">
        <f t="shared" si="0"/>
        <v>300</v>
      </c>
      <c r="D34" s="5">
        <f t="shared" si="1"/>
        <v>300</v>
      </c>
      <c r="E34" s="5">
        <f t="shared" si="4"/>
        <v>0</v>
      </c>
      <c r="F34" t="b">
        <f t="shared" si="2"/>
        <v>0</v>
      </c>
      <c r="G34" t="b">
        <f t="shared" si="3"/>
        <v>0</v>
      </c>
      <c r="H34" s="5">
        <f t="shared" si="6"/>
        <v>0</v>
      </c>
      <c r="I34" s="5">
        <f t="shared" si="5"/>
        <v>0</v>
      </c>
      <c r="J34" s="5">
        <f t="shared" si="7"/>
        <v>0</v>
      </c>
      <c r="K34">
        <v>3800</v>
      </c>
      <c r="L34" s="39">
        <v>148392</v>
      </c>
      <c r="M34" s="14">
        <v>50</v>
      </c>
      <c r="N34" s="39">
        <v>89035</v>
      </c>
      <c r="O34" s="14">
        <v>50</v>
      </c>
      <c r="P34" s="9"/>
    </row>
    <row r="35" spans="3:16" ht="17.399999999999999" x14ac:dyDescent="0.3">
      <c r="C35" s="5">
        <f t="shared" si="0"/>
        <v>300</v>
      </c>
      <c r="D35" s="5">
        <f t="shared" si="1"/>
        <v>300</v>
      </c>
      <c r="E35" s="5">
        <f t="shared" si="4"/>
        <v>0</v>
      </c>
      <c r="F35" t="b">
        <f t="shared" si="2"/>
        <v>0</v>
      </c>
      <c r="G35" t="b">
        <f t="shared" si="3"/>
        <v>0</v>
      </c>
      <c r="H35" s="5">
        <f t="shared" si="6"/>
        <v>0</v>
      </c>
      <c r="I35" s="5">
        <f t="shared" si="5"/>
        <v>0</v>
      </c>
      <c r="J35" s="5">
        <f t="shared" si="7"/>
        <v>0</v>
      </c>
      <c r="K35">
        <v>4000</v>
      </c>
      <c r="L35" s="39">
        <v>153014</v>
      </c>
      <c r="M35" s="14">
        <v>50</v>
      </c>
      <c r="N35" s="39">
        <v>91809</v>
      </c>
      <c r="O35" s="14">
        <v>50</v>
      </c>
      <c r="P35" s="9"/>
    </row>
    <row r="36" spans="3:16" ht="17.399999999999999" x14ac:dyDescent="0.3">
      <c r="C36" s="5">
        <f t="shared" ref="C36:C57" si="8">C35</f>
        <v>300</v>
      </c>
      <c r="D36" s="5">
        <f t="shared" ref="D36:D57" si="9">D35</f>
        <v>300</v>
      </c>
      <c r="E36" s="5">
        <f t="shared" si="4"/>
        <v>0</v>
      </c>
      <c r="F36" t="b">
        <f t="shared" si="2"/>
        <v>0</v>
      </c>
      <c r="G36" t="b">
        <f t="shared" si="3"/>
        <v>0</v>
      </c>
      <c r="H36" s="5">
        <f t="shared" si="6"/>
        <v>0</v>
      </c>
      <c r="I36" s="5">
        <f t="shared" si="5"/>
        <v>0</v>
      </c>
      <c r="J36" s="5">
        <f t="shared" si="7"/>
        <v>0</v>
      </c>
      <c r="K36">
        <v>4200</v>
      </c>
      <c r="L36" s="39">
        <v>157876</v>
      </c>
      <c r="M36" s="14">
        <v>50</v>
      </c>
      <c r="N36" s="39">
        <v>94725</v>
      </c>
      <c r="O36" s="14">
        <v>50</v>
      </c>
      <c r="P36" s="9"/>
    </row>
    <row r="37" spans="3:16" ht="17.399999999999999" x14ac:dyDescent="0.3">
      <c r="C37" s="5">
        <f t="shared" si="8"/>
        <v>300</v>
      </c>
      <c r="D37" s="5">
        <f t="shared" si="9"/>
        <v>300</v>
      </c>
      <c r="E37" s="5">
        <f t="shared" si="4"/>
        <v>0</v>
      </c>
      <c r="F37" t="b">
        <f t="shared" ref="F37:F63" si="10">AND(C37&gt;K36,C37&lt;K37)</f>
        <v>0</v>
      </c>
      <c r="G37" t="b">
        <f t="shared" ref="G37:G63" si="11">AND(D37&gt;K36,D37&lt;K37)</f>
        <v>0</v>
      </c>
      <c r="H37" s="5">
        <f t="shared" si="6"/>
        <v>0</v>
      </c>
      <c r="I37" s="5">
        <f t="shared" si="5"/>
        <v>0</v>
      </c>
      <c r="J37" s="5">
        <f t="shared" si="7"/>
        <v>0</v>
      </c>
      <c r="K37">
        <v>4400</v>
      </c>
      <c r="L37" s="39">
        <v>162472</v>
      </c>
      <c r="M37" s="14">
        <v>50</v>
      </c>
      <c r="N37" s="39">
        <v>97483</v>
      </c>
      <c r="O37" s="14">
        <v>50</v>
      </c>
      <c r="P37" s="9"/>
    </row>
    <row r="38" spans="3:16" ht="17.399999999999999" x14ac:dyDescent="0.3">
      <c r="C38" s="5">
        <f t="shared" si="8"/>
        <v>300</v>
      </c>
      <c r="D38" s="5">
        <f t="shared" si="9"/>
        <v>300</v>
      </c>
      <c r="E38" s="5">
        <f t="shared" ref="E38:E63" si="12">IF(C38=K38,L38,0)</f>
        <v>0</v>
      </c>
      <c r="F38" t="b">
        <f t="shared" si="10"/>
        <v>0</v>
      </c>
      <c r="G38" t="b">
        <f t="shared" si="11"/>
        <v>0</v>
      </c>
      <c r="H38" s="5">
        <f t="shared" si="6"/>
        <v>0</v>
      </c>
      <c r="I38" s="5">
        <f t="shared" ref="I38:I63" si="13">IF(D38=K38,N38,0)</f>
        <v>0</v>
      </c>
      <c r="J38" s="5">
        <f t="shared" si="7"/>
        <v>0</v>
      </c>
      <c r="K38">
        <v>4600</v>
      </c>
      <c r="L38" s="39">
        <v>166802</v>
      </c>
      <c r="M38" s="14">
        <v>50</v>
      </c>
      <c r="N38" s="39">
        <v>100081</v>
      </c>
      <c r="O38" s="14">
        <v>50</v>
      </c>
      <c r="P38" s="9"/>
    </row>
    <row r="39" spans="3:16" ht="17.399999999999999" x14ac:dyDescent="0.3">
      <c r="C39" s="5">
        <f t="shared" si="8"/>
        <v>300</v>
      </c>
      <c r="D39" s="5">
        <f t="shared" si="9"/>
        <v>300</v>
      </c>
      <c r="E39" s="5">
        <f t="shared" si="12"/>
        <v>0</v>
      </c>
      <c r="F39" t="b">
        <f t="shared" si="10"/>
        <v>0</v>
      </c>
      <c r="G39" t="b">
        <f t="shared" si="11"/>
        <v>0</v>
      </c>
      <c r="H39" s="5">
        <f t="shared" ref="H39:H63" si="14">IF(F39=TRUE,(((L39-L38)/(K39-K38))*(C39-K38))+L38,0)</f>
        <v>0</v>
      </c>
      <c r="I39" s="5">
        <f t="shared" si="13"/>
        <v>0</v>
      </c>
      <c r="J39" s="5">
        <f t="shared" ref="J39:J63" si="15">IF(G39=TRUE,(((N39-N38)/(K39-K38))*(D39-K38))+N38,0)</f>
        <v>0</v>
      </c>
      <c r="K39">
        <v>4800</v>
      </c>
      <c r="L39" s="39">
        <v>170866</v>
      </c>
      <c r="M39" s="14">
        <v>50</v>
      </c>
      <c r="N39" s="39">
        <v>102520</v>
      </c>
      <c r="O39" s="14">
        <v>50</v>
      </c>
      <c r="P39" s="9"/>
    </row>
    <row r="40" spans="3:16" ht="17.399999999999999" x14ac:dyDescent="0.3">
      <c r="C40" s="5">
        <f t="shared" si="8"/>
        <v>300</v>
      </c>
      <c r="D40" s="5">
        <f t="shared" si="9"/>
        <v>300</v>
      </c>
      <c r="E40" s="5">
        <f t="shared" si="12"/>
        <v>0</v>
      </c>
      <c r="F40" t="b">
        <f t="shared" si="10"/>
        <v>0</v>
      </c>
      <c r="G40" t="b">
        <f t="shared" si="11"/>
        <v>0</v>
      </c>
      <c r="H40" s="5">
        <f t="shared" si="14"/>
        <v>0</v>
      </c>
      <c r="I40" s="5">
        <f t="shared" si="13"/>
        <v>0</v>
      </c>
      <c r="J40" s="5">
        <f t="shared" si="15"/>
        <v>0</v>
      </c>
      <c r="K40">
        <v>5000</v>
      </c>
      <c r="L40" s="39">
        <v>174001</v>
      </c>
      <c r="M40" s="14">
        <v>50</v>
      </c>
      <c r="N40" s="39">
        <v>104400</v>
      </c>
      <c r="O40" s="14">
        <v>50</v>
      </c>
      <c r="P40" s="9"/>
    </row>
    <row r="41" spans="3:16" ht="17.399999999999999" x14ac:dyDescent="0.3">
      <c r="C41" s="5">
        <f t="shared" si="8"/>
        <v>300</v>
      </c>
      <c r="D41" s="5">
        <f t="shared" si="9"/>
        <v>300</v>
      </c>
      <c r="E41" s="5">
        <f t="shared" si="12"/>
        <v>0</v>
      </c>
      <c r="F41" t="b">
        <f t="shared" si="10"/>
        <v>0</v>
      </c>
      <c r="G41" t="b">
        <f t="shared" si="11"/>
        <v>0</v>
      </c>
      <c r="H41" s="5">
        <f t="shared" si="14"/>
        <v>0</v>
      </c>
      <c r="I41" s="5">
        <f t="shared" si="13"/>
        <v>0</v>
      </c>
      <c r="J41" s="5">
        <f t="shared" si="15"/>
        <v>0</v>
      </c>
      <c r="K41">
        <v>6000</v>
      </c>
      <c r="L41" s="39">
        <v>199238</v>
      </c>
      <c r="M41" s="14">
        <v>50</v>
      </c>
      <c r="N41" s="39">
        <v>119543</v>
      </c>
      <c r="O41" s="14">
        <v>50</v>
      </c>
      <c r="P41" s="9"/>
    </row>
    <row r="42" spans="3:16" ht="17.399999999999999" x14ac:dyDescent="0.3">
      <c r="C42" s="5">
        <f t="shared" si="8"/>
        <v>300</v>
      </c>
      <c r="D42" s="5">
        <f t="shared" si="9"/>
        <v>300</v>
      </c>
      <c r="E42" s="5">
        <f t="shared" si="12"/>
        <v>0</v>
      </c>
      <c r="F42" t="b">
        <f t="shared" si="10"/>
        <v>0</v>
      </c>
      <c r="G42" t="b">
        <f t="shared" si="11"/>
        <v>0</v>
      </c>
      <c r="H42" s="5">
        <f t="shared" si="14"/>
        <v>0</v>
      </c>
      <c r="I42" s="5">
        <f t="shared" si="13"/>
        <v>0</v>
      </c>
      <c r="J42" s="5">
        <f t="shared" si="15"/>
        <v>0</v>
      </c>
      <c r="K42">
        <v>7000</v>
      </c>
      <c r="L42" s="39">
        <v>221286</v>
      </c>
      <c r="M42" s="14">
        <v>50</v>
      </c>
      <c r="N42" s="39">
        <v>132772</v>
      </c>
      <c r="O42" s="14">
        <v>50</v>
      </c>
      <c r="P42" s="9"/>
    </row>
    <row r="43" spans="3:16" ht="17.399999999999999" x14ac:dyDescent="0.3">
      <c r="C43" s="5">
        <f t="shared" si="8"/>
        <v>300</v>
      </c>
      <c r="D43" s="5">
        <f t="shared" si="9"/>
        <v>300</v>
      </c>
      <c r="E43" s="5">
        <f t="shared" si="12"/>
        <v>0</v>
      </c>
      <c r="F43" t="b">
        <f t="shared" si="10"/>
        <v>0</v>
      </c>
      <c r="G43" t="b">
        <f t="shared" si="11"/>
        <v>0</v>
      </c>
      <c r="H43" s="5">
        <f t="shared" si="14"/>
        <v>0</v>
      </c>
      <c r="I43" s="5">
        <f t="shared" si="13"/>
        <v>0</v>
      </c>
      <c r="J43" s="5">
        <f t="shared" si="15"/>
        <v>0</v>
      </c>
      <c r="K43">
        <v>8000</v>
      </c>
      <c r="L43" s="39">
        <v>242273</v>
      </c>
      <c r="M43" s="14">
        <v>50</v>
      </c>
      <c r="N43" s="39">
        <v>145364</v>
      </c>
      <c r="O43" s="14">
        <v>50</v>
      </c>
      <c r="P43" s="9"/>
    </row>
    <row r="44" spans="3:16" ht="17.399999999999999" x14ac:dyDescent="0.3">
      <c r="C44" s="5">
        <f t="shared" si="8"/>
        <v>300</v>
      </c>
      <c r="D44" s="5">
        <f t="shared" si="9"/>
        <v>300</v>
      </c>
      <c r="E44" s="5">
        <f t="shared" si="12"/>
        <v>0</v>
      </c>
      <c r="F44" t="b">
        <f t="shared" si="10"/>
        <v>0</v>
      </c>
      <c r="G44" t="b">
        <f t="shared" si="11"/>
        <v>0</v>
      </c>
      <c r="H44" s="5">
        <f t="shared" si="14"/>
        <v>0</v>
      </c>
      <c r="I44" s="5">
        <f t="shared" si="13"/>
        <v>0</v>
      </c>
      <c r="J44" s="5">
        <f t="shared" si="15"/>
        <v>0</v>
      </c>
      <c r="K44">
        <v>9000</v>
      </c>
      <c r="L44" s="39">
        <v>264189</v>
      </c>
      <c r="M44" s="14">
        <v>50</v>
      </c>
      <c r="N44" s="39">
        <v>158513</v>
      </c>
      <c r="O44" s="14">
        <v>50</v>
      </c>
      <c r="P44" s="9"/>
    </row>
    <row r="45" spans="3:16" ht="17.399999999999999" x14ac:dyDescent="0.3">
      <c r="C45" s="5">
        <f t="shared" si="8"/>
        <v>300</v>
      </c>
      <c r="D45" s="5">
        <f t="shared" si="9"/>
        <v>300</v>
      </c>
      <c r="E45" s="5">
        <f t="shared" si="12"/>
        <v>0</v>
      </c>
      <c r="F45" t="b">
        <f t="shared" si="10"/>
        <v>0</v>
      </c>
      <c r="G45" t="b">
        <f t="shared" si="11"/>
        <v>0</v>
      </c>
      <c r="H45" s="5">
        <f t="shared" si="14"/>
        <v>0</v>
      </c>
      <c r="I45" s="5">
        <f t="shared" si="13"/>
        <v>0</v>
      </c>
      <c r="J45" s="5">
        <f t="shared" si="15"/>
        <v>0</v>
      </c>
      <c r="K45">
        <v>10000</v>
      </c>
      <c r="L45" s="39">
        <v>285574</v>
      </c>
      <c r="M45" s="14">
        <v>50</v>
      </c>
      <c r="N45" s="39">
        <v>171344</v>
      </c>
      <c r="O45" s="14">
        <v>50</v>
      </c>
      <c r="P45" s="9"/>
    </row>
    <row r="46" spans="3:16" ht="17.399999999999999" x14ac:dyDescent="0.3">
      <c r="C46" s="5">
        <f t="shared" si="8"/>
        <v>300</v>
      </c>
      <c r="D46" s="5">
        <f t="shared" si="9"/>
        <v>300</v>
      </c>
      <c r="E46" s="5">
        <f t="shared" si="12"/>
        <v>0</v>
      </c>
      <c r="F46" t="b">
        <f t="shared" si="10"/>
        <v>0</v>
      </c>
      <c r="G46" t="b">
        <f t="shared" si="11"/>
        <v>0</v>
      </c>
      <c r="H46" s="5">
        <f t="shared" si="14"/>
        <v>0</v>
      </c>
      <c r="I46" s="5">
        <f t="shared" si="13"/>
        <v>0</v>
      </c>
      <c r="J46" s="5">
        <f t="shared" si="15"/>
        <v>0</v>
      </c>
      <c r="K46">
        <v>12500</v>
      </c>
      <c r="L46" s="39">
        <v>332063</v>
      </c>
      <c r="M46" s="14">
        <v>50</v>
      </c>
      <c r="N46" s="39">
        <v>199238</v>
      </c>
      <c r="O46" s="14">
        <v>50</v>
      </c>
      <c r="P46" s="9"/>
    </row>
    <row r="47" spans="3:16" ht="17.399999999999999" x14ac:dyDescent="0.3">
      <c r="C47" s="5">
        <f t="shared" si="8"/>
        <v>300</v>
      </c>
      <c r="D47" s="5">
        <f t="shared" si="9"/>
        <v>300</v>
      </c>
      <c r="E47" s="5">
        <f t="shared" si="12"/>
        <v>0</v>
      </c>
      <c r="F47" t="b">
        <f t="shared" si="10"/>
        <v>0</v>
      </c>
      <c r="G47" t="b">
        <f t="shared" si="11"/>
        <v>0</v>
      </c>
      <c r="H47" s="5">
        <f t="shared" si="14"/>
        <v>0</v>
      </c>
      <c r="I47" s="5">
        <f t="shared" si="13"/>
        <v>0</v>
      </c>
      <c r="J47" s="5">
        <f t="shared" si="15"/>
        <v>0</v>
      </c>
      <c r="K47">
        <v>15000</v>
      </c>
      <c r="L47" s="39">
        <v>372574</v>
      </c>
      <c r="M47" s="14">
        <v>50</v>
      </c>
      <c r="N47" s="39">
        <v>223544</v>
      </c>
      <c r="O47" s="14">
        <v>50</v>
      </c>
      <c r="P47" s="9"/>
    </row>
    <row r="48" spans="3:16" ht="17.399999999999999" x14ac:dyDescent="0.3">
      <c r="C48" s="5">
        <f t="shared" si="8"/>
        <v>300</v>
      </c>
      <c r="D48" s="5">
        <f t="shared" si="9"/>
        <v>300</v>
      </c>
      <c r="E48" s="5">
        <f t="shared" si="12"/>
        <v>0</v>
      </c>
      <c r="F48" t="b">
        <f t="shared" si="10"/>
        <v>0</v>
      </c>
      <c r="G48" t="b">
        <f t="shared" si="11"/>
        <v>0</v>
      </c>
      <c r="H48" s="5">
        <f t="shared" si="14"/>
        <v>0</v>
      </c>
      <c r="I48" s="5">
        <f t="shared" si="13"/>
        <v>0</v>
      </c>
      <c r="J48" s="5">
        <f t="shared" si="15"/>
        <v>0</v>
      </c>
      <c r="K48">
        <v>17500</v>
      </c>
      <c r="L48" s="39">
        <v>409101</v>
      </c>
      <c r="M48" s="14">
        <v>50</v>
      </c>
      <c r="N48" s="39">
        <v>245461</v>
      </c>
      <c r="O48" s="14">
        <v>50</v>
      </c>
      <c r="P48" s="9"/>
    </row>
    <row r="49" spans="3:16" ht="17.399999999999999" x14ac:dyDescent="0.3">
      <c r="C49" s="5">
        <f t="shared" si="8"/>
        <v>300</v>
      </c>
      <c r="D49" s="5">
        <f t="shared" si="9"/>
        <v>300</v>
      </c>
      <c r="E49" s="5">
        <f t="shared" si="12"/>
        <v>0</v>
      </c>
      <c r="F49" t="b">
        <f t="shared" si="10"/>
        <v>0</v>
      </c>
      <c r="G49" t="b">
        <f t="shared" si="11"/>
        <v>0</v>
      </c>
      <c r="H49" s="5">
        <f t="shared" si="14"/>
        <v>0</v>
      </c>
      <c r="I49" s="5">
        <f t="shared" si="13"/>
        <v>0</v>
      </c>
      <c r="J49" s="5">
        <f t="shared" si="15"/>
        <v>0</v>
      </c>
      <c r="K49">
        <v>20000</v>
      </c>
      <c r="L49" s="39">
        <v>443636</v>
      </c>
      <c r="M49" s="14">
        <v>50</v>
      </c>
      <c r="N49" s="39">
        <v>266181</v>
      </c>
      <c r="O49" s="14">
        <v>50</v>
      </c>
      <c r="P49" s="9"/>
    </row>
    <row r="50" spans="3:16" ht="17.399999999999999" x14ac:dyDescent="0.3">
      <c r="C50" s="5">
        <f t="shared" si="8"/>
        <v>300</v>
      </c>
      <c r="D50" s="5">
        <f t="shared" si="9"/>
        <v>300</v>
      </c>
      <c r="E50" s="5">
        <f t="shared" si="12"/>
        <v>0</v>
      </c>
      <c r="F50" t="b">
        <f t="shared" si="10"/>
        <v>0</v>
      </c>
      <c r="G50" t="b">
        <f t="shared" si="11"/>
        <v>0</v>
      </c>
      <c r="H50" s="5">
        <f t="shared" si="14"/>
        <v>0</v>
      </c>
      <c r="I50" s="5">
        <f t="shared" si="13"/>
        <v>0</v>
      </c>
      <c r="J50" s="5">
        <f t="shared" si="15"/>
        <v>0</v>
      </c>
      <c r="K50">
        <v>22500</v>
      </c>
      <c r="L50" s="39">
        <v>469204</v>
      </c>
      <c r="M50" s="14">
        <v>50</v>
      </c>
      <c r="N50" s="39">
        <v>281523</v>
      </c>
      <c r="O50" s="14">
        <v>50</v>
      </c>
      <c r="P50" s="9"/>
    </row>
    <row r="51" spans="3:16" ht="17.399999999999999" x14ac:dyDescent="0.3">
      <c r="C51" s="5">
        <f t="shared" si="8"/>
        <v>300</v>
      </c>
      <c r="D51" s="5">
        <f t="shared" si="9"/>
        <v>300</v>
      </c>
      <c r="E51" s="5">
        <f t="shared" si="12"/>
        <v>0</v>
      </c>
      <c r="F51" t="b">
        <f t="shared" si="10"/>
        <v>0</v>
      </c>
      <c r="G51" t="b">
        <f t="shared" si="11"/>
        <v>0</v>
      </c>
      <c r="H51" s="5">
        <f t="shared" si="14"/>
        <v>0</v>
      </c>
      <c r="I51" s="5">
        <f t="shared" si="13"/>
        <v>0</v>
      </c>
      <c r="J51" s="5">
        <f t="shared" si="15"/>
        <v>0</v>
      </c>
      <c r="K51">
        <v>25000</v>
      </c>
      <c r="L51" s="39">
        <v>498094</v>
      </c>
      <c r="M51" s="14">
        <v>50</v>
      </c>
      <c r="N51" s="39">
        <v>298856</v>
      </c>
      <c r="O51" s="14">
        <v>50</v>
      </c>
      <c r="P51" s="9"/>
    </row>
    <row r="52" spans="3:16" ht="17.399999999999999" x14ac:dyDescent="0.3">
      <c r="C52" s="5">
        <f t="shared" si="8"/>
        <v>300</v>
      </c>
      <c r="D52" s="5">
        <f t="shared" si="9"/>
        <v>300</v>
      </c>
      <c r="E52" s="5">
        <f t="shared" si="12"/>
        <v>0</v>
      </c>
      <c r="F52" t="b">
        <f t="shared" si="10"/>
        <v>0</v>
      </c>
      <c r="G52" t="b">
        <f t="shared" si="11"/>
        <v>0</v>
      </c>
      <c r="H52" s="5">
        <f t="shared" si="14"/>
        <v>0</v>
      </c>
      <c r="I52" s="5">
        <f t="shared" si="13"/>
        <v>0</v>
      </c>
      <c r="J52" s="5">
        <f t="shared" si="15"/>
        <v>0</v>
      </c>
      <c r="K52">
        <v>27500</v>
      </c>
      <c r="L52" s="39">
        <v>518682</v>
      </c>
      <c r="M52" s="14">
        <v>50</v>
      </c>
      <c r="N52" s="39">
        <v>311209</v>
      </c>
      <c r="O52" s="14">
        <v>50</v>
      </c>
      <c r="P52" s="9"/>
    </row>
    <row r="53" spans="3:16" ht="17.399999999999999" x14ac:dyDescent="0.3">
      <c r="C53" s="5">
        <f t="shared" si="8"/>
        <v>300</v>
      </c>
      <c r="D53" s="5">
        <f t="shared" si="9"/>
        <v>300</v>
      </c>
      <c r="E53" s="5">
        <f t="shared" si="12"/>
        <v>0</v>
      </c>
      <c r="F53" t="b">
        <f t="shared" si="10"/>
        <v>0</v>
      </c>
      <c r="G53" t="b">
        <f t="shared" si="11"/>
        <v>0</v>
      </c>
      <c r="H53" s="5">
        <f t="shared" si="14"/>
        <v>0</v>
      </c>
      <c r="I53" s="5">
        <f t="shared" si="13"/>
        <v>0</v>
      </c>
      <c r="J53" s="5">
        <f t="shared" si="15"/>
        <v>0</v>
      </c>
      <c r="K53">
        <v>30000</v>
      </c>
      <c r="L53" s="39">
        <v>537941</v>
      </c>
      <c r="M53" s="14">
        <v>50</v>
      </c>
      <c r="N53" s="39">
        <v>322765</v>
      </c>
      <c r="O53" s="14">
        <v>50</v>
      </c>
      <c r="P53" s="9"/>
    </row>
    <row r="54" spans="3:16" ht="17.399999999999999" x14ac:dyDescent="0.3">
      <c r="C54" s="5">
        <f t="shared" si="8"/>
        <v>300</v>
      </c>
      <c r="D54" s="5">
        <f t="shared" si="9"/>
        <v>300</v>
      </c>
      <c r="E54" s="5">
        <f t="shared" si="12"/>
        <v>0</v>
      </c>
      <c r="F54" t="b">
        <f t="shared" si="10"/>
        <v>0</v>
      </c>
      <c r="G54" t="b">
        <f t="shared" si="11"/>
        <v>0</v>
      </c>
      <c r="H54" s="5">
        <f t="shared" si="14"/>
        <v>0</v>
      </c>
      <c r="I54" s="5">
        <f t="shared" si="13"/>
        <v>0</v>
      </c>
      <c r="J54" s="5">
        <f t="shared" si="15"/>
        <v>0</v>
      </c>
      <c r="K54">
        <v>35000</v>
      </c>
      <c r="L54" s="39">
        <v>585758</v>
      </c>
      <c r="M54" s="14">
        <v>50</v>
      </c>
      <c r="N54" s="39">
        <v>351455</v>
      </c>
      <c r="O54" s="14">
        <v>50</v>
      </c>
      <c r="P54" s="9"/>
    </row>
    <row r="55" spans="3:16" ht="17.399999999999999" x14ac:dyDescent="0.3">
      <c r="C55" s="5">
        <f t="shared" si="8"/>
        <v>300</v>
      </c>
      <c r="D55" s="5">
        <f t="shared" si="9"/>
        <v>300</v>
      </c>
      <c r="E55" s="5">
        <f t="shared" si="12"/>
        <v>0</v>
      </c>
      <c r="F55" t="b">
        <f t="shared" si="10"/>
        <v>0</v>
      </c>
      <c r="G55" t="b">
        <f t="shared" si="11"/>
        <v>0</v>
      </c>
      <c r="H55" s="5">
        <f t="shared" si="14"/>
        <v>0</v>
      </c>
      <c r="I55" s="5">
        <f t="shared" si="13"/>
        <v>0</v>
      </c>
      <c r="J55" s="5">
        <f t="shared" si="15"/>
        <v>0</v>
      </c>
      <c r="K55">
        <v>40000</v>
      </c>
      <c r="L55" s="39">
        <v>626934</v>
      </c>
      <c r="M55" s="14">
        <v>50</v>
      </c>
      <c r="N55" s="39">
        <v>376160</v>
      </c>
      <c r="O55" s="14">
        <v>50</v>
      </c>
      <c r="P55" s="9"/>
    </row>
    <row r="56" spans="3:16" ht="17.399999999999999" x14ac:dyDescent="0.3">
      <c r="C56" s="5">
        <f t="shared" si="8"/>
        <v>300</v>
      </c>
      <c r="D56" s="5">
        <f t="shared" si="9"/>
        <v>300</v>
      </c>
      <c r="E56" s="5">
        <f t="shared" si="12"/>
        <v>0</v>
      </c>
      <c r="F56" t="b">
        <f t="shared" si="10"/>
        <v>0</v>
      </c>
      <c r="G56" t="b">
        <f t="shared" si="11"/>
        <v>0</v>
      </c>
      <c r="H56" s="5">
        <f t="shared" si="14"/>
        <v>0</v>
      </c>
      <c r="I56" s="5">
        <f t="shared" si="13"/>
        <v>0</v>
      </c>
      <c r="J56" s="5">
        <f t="shared" si="15"/>
        <v>0</v>
      </c>
      <c r="K56">
        <v>45000</v>
      </c>
      <c r="L56" s="39">
        <v>663461</v>
      </c>
      <c r="M56" s="14">
        <v>50</v>
      </c>
      <c r="N56" s="39">
        <v>398077</v>
      </c>
      <c r="O56" s="14">
        <v>50</v>
      </c>
      <c r="P56" s="9"/>
    </row>
    <row r="57" spans="3:16" ht="17.399999999999999" x14ac:dyDescent="0.3">
      <c r="C57" s="5">
        <f t="shared" si="8"/>
        <v>300</v>
      </c>
      <c r="D57" s="5">
        <f t="shared" si="9"/>
        <v>300</v>
      </c>
      <c r="E57" s="5">
        <f t="shared" si="12"/>
        <v>0</v>
      </c>
      <c r="F57" t="b">
        <f t="shared" si="10"/>
        <v>0</v>
      </c>
      <c r="G57" t="b">
        <f t="shared" si="11"/>
        <v>0</v>
      </c>
      <c r="H57" s="5">
        <f t="shared" si="14"/>
        <v>0</v>
      </c>
      <c r="I57" s="5">
        <f t="shared" si="13"/>
        <v>0</v>
      </c>
      <c r="J57" s="5">
        <f t="shared" si="15"/>
        <v>0</v>
      </c>
      <c r="K57">
        <v>50000</v>
      </c>
      <c r="L57" s="39">
        <v>697331</v>
      </c>
      <c r="M57" s="14">
        <v>50</v>
      </c>
      <c r="N57" s="39">
        <v>418399</v>
      </c>
      <c r="O57" s="14">
        <v>50</v>
      </c>
      <c r="P57" s="9"/>
    </row>
    <row r="58" spans="3:16" ht="17.399999999999999" x14ac:dyDescent="0.3">
      <c r="C58" s="5">
        <f>C55</f>
        <v>300</v>
      </c>
      <c r="D58" s="5">
        <f>D55</f>
        <v>300</v>
      </c>
      <c r="E58" s="5">
        <f t="shared" si="12"/>
        <v>0</v>
      </c>
      <c r="F58" t="b">
        <f t="shared" si="10"/>
        <v>0</v>
      </c>
      <c r="G58" t="b">
        <f t="shared" si="11"/>
        <v>0</v>
      </c>
      <c r="H58" s="5">
        <f t="shared" si="14"/>
        <v>0</v>
      </c>
      <c r="I58" s="5">
        <f t="shared" si="13"/>
        <v>0</v>
      </c>
      <c r="J58" s="5">
        <f t="shared" si="15"/>
        <v>0</v>
      </c>
      <c r="K58">
        <v>55000</v>
      </c>
      <c r="L58" s="39">
        <v>730538</v>
      </c>
      <c r="M58" s="14">
        <v>50</v>
      </c>
      <c r="N58" s="39">
        <v>438323</v>
      </c>
      <c r="O58" s="14">
        <v>50</v>
      </c>
      <c r="P58" s="9"/>
    </row>
    <row r="59" spans="3:16" ht="17.399999999999999" x14ac:dyDescent="0.3">
      <c r="C59" s="5">
        <f>C57</f>
        <v>300</v>
      </c>
      <c r="D59" s="5">
        <f>D57</f>
        <v>300</v>
      </c>
      <c r="E59" s="5">
        <f t="shared" si="12"/>
        <v>0</v>
      </c>
      <c r="F59" t="b">
        <f t="shared" si="10"/>
        <v>0</v>
      </c>
      <c r="G59" t="b">
        <f t="shared" si="11"/>
        <v>0</v>
      </c>
      <c r="H59" s="5">
        <f t="shared" si="14"/>
        <v>0</v>
      </c>
      <c r="I59" s="5">
        <f t="shared" si="13"/>
        <v>0</v>
      </c>
      <c r="J59" s="5">
        <f t="shared" si="15"/>
        <v>0</v>
      </c>
      <c r="K59">
        <v>60000</v>
      </c>
      <c r="L59" s="39">
        <v>765072</v>
      </c>
      <c r="M59" s="14">
        <v>50</v>
      </c>
      <c r="N59" s="39">
        <v>459043</v>
      </c>
      <c r="O59" s="14">
        <v>50</v>
      </c>
      <c r="P59" s="9"/>
    </row>
    <row r="60" spans="3:16" ht="17.399999999999999" x14ac:dyDescent="0.3">
      <c r="C60" s="5">
        <f t="shared" ref="C60:D63" si="16">C59</f>
        <v>300</v>
      </c>
      <c r="D60" s="5">
        <f t="shared" si="16"/>
        <v>300</v>
      </c>
      <c r="E60" s="5">
        <f t="shared" si="12"/>
        <v>0</v>
      </c>
      <c r="F60" t="b">
        <f t="shared" si="10"/>
        <v>0</v>
      </c>
      <c r="G60" t="b">
        <f t="shared" si="11"/>
        <v>0</v>
      </c>
      <c r="H60" s="5">
        <f t="shared" si="14"/>
        <v>0</v>
      </c>
      <c r="I60" s="5">
        <f t="shared" si="13"/>
        <v>0</v>
      </c>
      <c r="J60" s="5">
        <f t="shared" si="15"/>
        <v>0</v>
      </c>
      <c r="K60">
        <v>70000</v>
      </c>
      <c r="L60" s="39">
        <v>827500</v>
      </c>
      <c r="M60" s="14">
        <v>50</v>
      </c>
      <c r="N60" s="39">
        <v>496500</v>
      </c>
      <c r="O60" s="14">
        <v>50</v>
      </c>
      <c r="P60" s="9"/>
    </row>
    <row r="61" spans="3:16" ht="17.399999999999999" x14ac:dyDescent="0.3">
      <c r="C61" s="5">
        <f t="shared" si="16"/>
        <v>300</v>
      </c>
      <c r="D61" s="5">
        <f t="shared" si="16"/>
        <v>300</v>
      </c>
      <c r="E61" s="5">
        <f t="shared" si="12"/>
        <v>0</v>
      </c>
      <c r="F61" t="b">
        <f t="shared" si="10"/>
        <v>0</v>
      </c>
      <c r="G61" t="b">
        <f t="shared" si="11"/>
        <v>0</v>
      </c>
      <c r="H61" s="5">
        <f t="shared" si="14"/>
        <v>0</v>
      </c>
      <c r="I61" s="5">
        <f t="shared" si="13"/>
        <v>0</v>
      </c>
      <c r="J61" s="5">
        <f t="shared" si="15"/>
        <v>0</v>
      </c>
      <c r="K61">
        <v>80000</v>
      </c>
      <c r="L61" s="39">
        <v>881958</v>
      </c>
      <c r="M61" s="14">
        <v>50</v>
      </c>
      <c r="N61" s="39">
        <v>529175</v>
      </c>
      <c r="O61" s="14">
        <v>50</v>
      </c>
      <c r="P61" s="9"/>
    </row>
    <row r="62" spans="3:16" ht="17.399999999999999" x14ac:dyDescent="0.3">
      <c r="C62" s="5">
        <f t="shared" si="16"/>
        <v>300</v>
      </c>
      <c r="D62" s="5">
        <f t="shared" si="16"/>
        <v>300</v>
      </c>
      <c r="E62" s="5">
        <f t="shared" si="12"/>
        <v>0</v>
      </c>
      <c r="F62" t="b">
        <f t="shared" si="10"/>
        <v>0</v>
      </c>
      <c r="G62" t="b">
        <f t="shared" si="11"/>
        <v>0</v>
      </c>
      <c r="H62" s="5">
        <f t="shared" si="14"/>
        <v>0</v>
      </c>
      <c r="I62" s="5">
        <f t="shared" si="13"/>
        <v>0</v>
      </c>
      <c r="J62" s="5">
        <f t="shared" si="15"/>
        <v>0</v>
      </c>
      <c r="K62">
        <v>90000</v>
      </c>
      <c r="L62" s="39">
        <v>992203</v>
      </c>
      <c r="M62" s="14">
        <v>50</v>
      </c>
      <c r="N62" s="39">
        <v>595322</v>
      </c>
      <c r="O62" s="14">
        <v>50</v>
      </c>
      <c r="P62" s="9"/>
    </row>
    <row r="63" spans="3:16" ht="17.399999999999999" x14ac:dyDescent="0.3">
      <c r="C63" s="5">
        <f t="shared" si="16"/>
        <v>300</v>
      </c>
      <c r="D63" s="5">
        <f t="shared" si="16"/>
        <v>300</v>
      </c>
      <c r="E63" s="5">
        <f t="shared" si="12"/>
        <v>0</v>
      </c>
      <c r="F63" t="b">
        <f t="shared" si="10"/>
        <v>0</v>
      </c>
      <c r="G63" t="b">
        <f t="shared" si="11"/>
        <v>0</v>
      </c>
      <c r="H63" s="5">
        <f t="shared" si="14"/>
        <v>0</v>
      </c>
      <c r="I63" s="5">
        <f t="shared" si="13"/>
        <v>0</v>
      </c>
      <c r="J63" s="5">
        <f t="shared" si="15"/>
        <v>0</v>
      </c>
      <c r="K63">
        <v>100000</v>
      </c>
      <c r="L63" s="39">
        <v>1102448</v>
      </c>
      <c r="M63" s="14">
        <v>50</v>
      </c>
      <c r="N63" s="39">
        <v>661469</v>
      </c>
      <c r="O63" s="14">
        <v>50</v>
      </c>
      <c r="P63" s="9"/>
    </row>
    <row r="64" spans="3:16" ht="20.100000000000001" customHeight="1" thickBot="1" x14ac:dyDescent="0.35">
      <c r="E64" s="5">
        <f>SUM(E4:E63)</f>
        <v>21518</v>
      </c>
      <c r="H64" s="5">
        <f>SUM(H5:H63)</f>
        <v>0</v>
      </c>
      <c r="I64" s="5">
        <f>SUM(I5:I63)</f>
        <v>12911</v>
      </c>
      <c r="J64" s="5">
        <f>SUM(J5:J63)</f>
        <v>0</v>
      </c>
      <c r="M64" s="6"/>
      <c r="O64" s="8"/>
      <c r="P64" s="9"/>
    </row>
    <row r="65" spans="4:15" ht="20.100000000000001" customHeight="1" thickBot="1" x14ac:dyDescent="0.3">
      <c r="E65" s="116" t="s">
        <v>23</v>
      </c>
      <c r="F65" s="117"/>
      <c r="G65" s="117"/>
      <c r="H65" s="118"/>
      <c r="I65" s="119" t="s">
        <v>24</v>
      </c>
      <c r="J65" s="120"/>
      <c r="M65" s="6"/>
      <c r="O65" s="8"/>
    </row>
    <row r="66" spans="4:15" ht="20.100000000000001" customHeight="1" x14ac:dyDescent="0.25">
      <c r="E66" s="115">
        <f>IF(K66&lt;50000,(E64+H64)*0.25,(E64+H64)*0.5)</f>
        <v>10759</v>
      </c>
      <c r="F66" s="115"/>
      <c r="G66" s="115"/>
      <c r="H66" s="115"/>
      <c r="I66" s="115">
        <f>SUM(I64,J64)</f>
        <v>12911</v>
      </c>
      <c r="J66" s="115"/>
      <c r="K66" s="5">
        <f>Hesaplama!$D$7</f>
        <v>73600</v>
      </c>
      <c r="L66" s="29" t="s">
        <v>63</v>
      </c>
    </row>
    <row r="67" spans="4:15" ht="20.100000000000001" customHeight="1" x14ac:dyDescent="0.25">
      <c r="E67" s="111">
        <f>IF(B5&gt;1,E66/2,0)</f>
        <v>0</v>
      </c>
      <c r="F67" s="111"/>
      <c r="G67" s="111"/>
      <c r="H67" s="111"/>
      <c r="I67" s="25"/>
      <c r="J67" s="25"/>
      <c r="M67" s="5"/>
    </row>
    <row r="68" spans="4:15" ht="20.100000000000001" customHeight="1" thickBot="1" x14ac:dyDescent="0.3">
      <c r="E68" s="111">
        <f>IF(B5&gt;1,(B5-2)*(E67/2),0)</f>
        <v>0</v>
      </c>
      <c r="F68" s="111"/>
      <c r="G68" s="111"/>
      <c r="H68" s="111"/>
      <c r="I68" s="25"/>
      <c r="J68" s="25"/>
      <c r="M68" s="5"/>
    </row>
    <row r="69" spans="4:15" ht="20.100000000000001" customHeight="1" thickBot="1" x14ac:dyDescent="0.3">
      <c r="E69" s="31">
        <f>IF(B3="3A",E68+E67+E66,0)</f>
        <v>10759</v>
      </c>
      <c r="F69" s="32"/>
      <c r="G69" s="32"/>
      <c r="H69" s="33"/>
      <c r="I69" s="31">
        <f>IF(B3="3A",I64+J64,0)</f>
        <v>12911</v>
      </c>
      <c r="J69" s="33"/>
    </row>
    <row r="70" spans="4:15" ht="20.100000000000001" customHeight="1" thickBot="1" x14ac:dyDescent="0.3">
      <c r="E70" s="31">
        <f>IF(B3="3A",E69+I69,0)</f>
        <v>23670</v>
      </c>
      <c r="F70" s="32"/>
      <c r="G70" s="32"/>
      <c r="H70" s="32"/>
      <c r="I70" s="32"/>
      <c r="J70" s="33"/>
    </row>
    <row r="71" spans="4:15" ht="20.100000000000001" customHeight="1" x14ac:dyDescent="0.25">
      <c r="E71" s="17"/>
      <c r="F71" s="18"/>
      <c r="G71" s="18"/>
      <c r="H71" s="17"/>
      <c r="I71" s="17"/>
      <c r="J71" s="17"/>
    </row>
    <row r="72" spans="4:15" ht="20.100000000000001" customHeight="1" x14ac:dyDescent="0.25">
      <c r="D72" s="19" t="s">
        <v>25</v>
      </c>
      <c r="E72" s="20"/>
      <c r="F72" s="21">
        <f>(E64+H64)*0.04*0.6</f>
        <v>516.43200000000002</v>
      </c>
      <c r="G72" s="22"/>
      <c r="H72" s="21"/>
      <c r="I72" s="21"/>
      <c r="J72" s="21"/>
    </row>
    <row r="73" spans="4:15" ht="20.100000000000001" customHeight="1" x14ac:dyDescent="0.25">
      <c r="D73" s="19" t="s">
        <v>26</v>
      </c>
      <c r="E73" s="20"/>
      <c r="F73" s="21">
        <f>(I64+J64)*0.04</f>
        <v>516.44000000000005</v>
      </c>
      <c r="G73" s="22"/>
      <c r="H73" s="21"/>
      <c r="I73" s="21"/>
      <c r="J73" s="21"/>
    </row>
    <row r="74" spans="4:15" ht="20.100000000000001" customHeight="1" x14ac:dyDescent="0.25">
      <c r="D74" s="19" t="s">
        <v>27</v>
      </c>
      <c r="E74" s="20"/>
      <c r="F74" s="21">
        <f>IF(B3=2,F72+F73,0)</f>
        <v>0</v>
      </c>
      <c r="G74" s="22"/>
      <c r="H74" s="21"/>
      <c r="I74" s="21"/>
      <c r="J74" s="21"/>
    </row>
    <row r="75" spans="4:15" ht="20.100000000000001" customHeight="1" x14ac:dyDescent="0.25"/>
    <row r="76" spans="4:15" ht="20.100000000000001" customHeight="1" x14ac:dyDescent="0.25"/>
  </sheetData>
  <mergeCells count="6">
    <mergeCell ref="E67:H67"/>
    <mergeCell ref="E68:H68"/>
    <mergeCell ref="E65:H65"/>
    <mergeCell ref="I65:J65"/>
    <mergeCell ref="E66:H66"/>
    <mergeCell ref="I66:J6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S76"/>
  <sheetViews>
    <sheetView topLeftCell="A48" workbookViewId="0">
      <selection activeCell="A21" sqref="A21"/>
    </sheetView>
  </sheetViews>
  <sheetFormatPr defaultRowHeight="13.2" x14ac:dyDescent="0.25"/>
  <cols>
    <col min="2" max="2" width="10.33203125" customWidth="1"/>
    <col min="3" max="3" width="9.5546875" bestFit="1" customWidth="1"/>
    <col min="4" max="4" width="11.5546875" customWidth="1"/>
    <col min="5" max="5" width="9.109375" style="5"/>
    <col min="6" max="6" width="10" customWidth="1"/>
    <col min="7" max="7" width="10.88671875" customWidth="1"/>
    <col min="8" max="8" width="8.33203125" style="5" customWidth="1"/>
    <col min="9" max="9" width="9.109375" style="5" bestFit="1"/>
    <col min="10" max="10" width="8.5546875" style="5" bestFit="1" customWidth="1"/>
    <col min="11" max="11" width="18.44140625" style="5" customWidth="1"/>
    <col min="12" max="12" width="18.33203125" style="26" customWidth="1"/>
    <col min="13" max="13" width="19.5546875" customWidth="1"/>
    <col min="14" max="14" width="18.5546875" style="26" customWidth="1"/>
    <col min="15" max="15" width="22.88671875" style="15" bestFit="1" customWidth="1"/>
    <col min="16" max="16" width="11.88671875" style="10" customWidth="1"/>
    <col min="17" max="17" width="15.109375" style="10" bestFit="1" customWidth="1"/>
    <col min="18" max="18" width="11" style="10" bestFit="1" customWidth="1"/>
    <col min="19" max="19" width="11.5546875" style="10" bestFit="1" customWidth="1"/>
  </cols>
  <sheetData>
    <row r="1" spans="2:16" ht="17.399999999999999" x14ac:dyDescent="0.3">
      <c r="M1" s="41" t="s">
        <v>80</v>
      </c>
      <c r="O1" s="8"/>
      <c r="P1" s="9"/>
    </row>
    <row r="2" spans="2:16" x14ac:dyDescent="0.25">
      <c r="B2" t="s">
        <v>8</v>
      </c>
      <c r="C2" t="s">
        <v>9</v>
      </c>
      <c r="D2" t="s">
        <v>10</v>
      </c>
      <c r="E2" s="5" t="s">
        <v>11</v>
      </c>
      <c r="F2" t="s">
        <v>12</v>
      </c>
      <c r="G2" t="s">
        <v>13</v>
      </c>
      <c r="H2" s="5" t="s">
        <v>14</v>
      </c>
      <c r="I2" s="5" t="s">
        <v>15</v>
      </c>
      <c r="J2" s="5" t="s">
        <v>16</v>
      </c>
      <c r="K2" s="11" t="s">
        <v>17</v>
      </c>
      <c r="L2" s="27" t="s">
        <v>18</v>
      </c>
      <c r="M2" s="6" t="s">
        <v>19</v>
      </c>
      <c r="N2" s="27" t="s">
        <v>20</v>
      </c>
      <c r="O2" s="8" t="s">
        <v>21</v>
      </c>
      <c r="P2" s="12"/>
    </row>
    <row r="3" spans="2:16" x14ac:dyDescent="0.25">
      <c r="B3" s="5" t="s">
        <v>67</v>
      </c>
      <c r="C3" s="5">
        <f>Hesaplama!$D$5</f>
        <v>300</v>
      </c>
      <c r="D3" s="5">
        <f>B5*C3</f>
        <v>300</v>
      </c>
      <c r="L3" s="27" t="s">
        <v>22</v>
      </c>
      <c r="M3" s="7" t="s">
        <v>22</v>
      </c>
      <c r="N3" s="27" t="s">
        <v>22</v>
      </c>
      <c r="O3" s="13" t="s">
        <v>22</v>
      </c>
      <c r="P3" s="12"/>
    </row>
    <row r="4" spans="2:16" x14ac:dyDescent="0.25">
      <c r="B4" s="5" t="s">
        <v>3</v>
      </c>
      <c r="C4" s="5">
        <f t="shared" ref="C4:C35" si="0">C3</f>
        <v>300</v>
      </c>
      <c r="D4" s="5">
        <f t="shared" ref="D4:D35" si="1">D3</f>
        <v>300</v>
      </c>
      <c r="E4" s="5">
        <v>0</v>
      </c>
      <c r="I4" s="5">
        <v>0</v>
      </c>
      <c r="J4" s="5">
        <v>0</v>
      </c>
      <c r="K4" s="5">
        <v>0</v>
      </c>
      <c r="L4" s="27"/>
      <c r="M4" s="7"/>
      <c r="N4" s="27"/>
      <c r="O4" s="13"/>
      <c r="P4" s="12"/>
    </row>
    <row r="5" spans="2:16" ht="17.399999999999999" x14ac:dyDescent="0.3">
      <c r="B5" s="5">
        <f>Hesaplama!$D$6</f>
        <v>1</v>
      </c>
      <c r="C5" s="5">
        <f t="shared" si="0"/>
        <v>300</v>
      </c>
      <c r="D5" s="5">
        <f t="shared" si="1"/>
        <v>300</v>
      </c>
      <c r="E5" s="5">
        <v>0</v>
      </c>
      <c r="F5" t="b">
        <f t="shared" ref="F5:F36" si="2">AND(C5&gt;K4,C5&lt;K5)</f>
        <v>0</v>
      </c>
      <c r="G5" t="b">
        <f t="shared" ref="G5:G36" si="3">AND(D5&gt;K4,D5&lt;K5)</f>
        <v>0</v>
      </c>
      <c r="H5" s="5">
        <f>IF(F5=TRUE,L5,0)</f>
        <v>0</v>
      </c>
      <c r="I5" s="5">
        <v>0</v>
      </c>
      <c r="J5" s="5">
        <f>IF(G5=TRUE,N5,0)</f>
        <v>0</v>
      </c>
      <c r="K5" s="5">
        <v>100</v>
      </c>
      <c r="L5" s="28">
        <v>10312</v>
      </c>
      <c r="M5" s="14">
        <v>50</v>
      </c>
      <c r="N5" s="28">
        <v>6187</v>
      </c>
      <c r="O5" s="14">
        <v>50</v>
      </c>
      <c r="P5" s="9"/>
    </row>
    <row r="6" spans="2:16" ht="17.399999999999999" x14ac:dyDescent="0.3">
      <c r="C6" s="5">
        <f t="shared" si="0"/>
        <v>300</v>
      </c>
      <c r="D6" s="5">
        <f t="shared" si="1"/>
        <v>300</v>
      </c>
      <c r="E6" s="5">
        <f t="shared" ref="E6:E37" si="4">IF(C6=K6,L6,0)</f>
        <v>0</v>
      </c>
      <c r="F6" t="b">
        <f t="shared" si="2"/>
        <v>0</v>
      </c>
      <c r="G6" t="b">
        <f t="shared" si="3"/>
        <v>0</v>
      </c>
      <c r="H6" s="5">
        <f>IF(F6=TRUE,L6,0)</f>
        <v>0</v>
      </c>
      <c r="I6" s="5">
        <f t="shared" ref="I6:I37" si="5">IF(D6=K6,N6,0)</f>
        <v>0</v>
      </c>
      <c r="J6" s="5">
        <f>IF(G6=TRUE,N6,0)</f>
        <v>0</v>
      </c>
      <c r="K6">
        <v>100</v>
      </c>
      <c r="L6" s="39">
        <v>10312</v>
      </c>
      <c r="M6" s="14">
        <v>50</v>
      </c>
      <c r="N6" s="39">
        <v>6187</v>
      </c>
      <c r="O6" s="14">
        <v>50</v>
      </c>
      <c r="P6" s="9"/>
    </row>
    <row r="7" spans="2:16" ht="17.399999999999999" x14ac:dyDescent="0.3">
      <c r="C7" s="5">
        <f t="shared" si="0"/>
        <v>300</v>
      </c>
      <c r="D7" s="5">
        <f t="shared" si="1"/>
        <v>300</v>
      </c>
      <c r="E7" s="5">
        <f t="shared" si="4"/>
        <v>0</v>
      </c>
      <c r="F7" t="b">
        <f t="shared" si="2"/>
        <v>0</v>
      </c>
      <c r="G7" t="b">
        <f t="shared" si="3"/>
        <v>0</v>
      </c>
      <c r="H7" s="5">
        <f t="shared" ref="H7:H38" si="6">IF(F7=TRUE,(((L7-L6)/(K7-K6))*(C7-K6))+L6,0)</f>
        <v>0</v>
      </c>
      <c r="I7" s="5">
        <f t="shared" si="5"/>
        <v>0</v>
      </c>
      <c r="J7" s="5">
        <f t="shared" ref="J7:J38" si="7">IF(G7=TRUE,(((N7-N6)/(K7-K6))*(D7-K6))+N6,0)</f>
        <v>0</v>
      </c>
      <c r="K7">
        <v>200</v>
      </c>
      <c r="L7" s="39">
        <v>19979</v>
      </c>
      <c r="M7" s="14">
        <v>50</v>
      </c>
      <c r="N7" s="39">
        <v>11988</v>
      </c>
      <c r="O7" s="14">
        <v>50</v>
      </c>
      <c r="P7" s="9"/>
    </row>
    <row r="8" spans="2:16" ht="17.399999999999999" x14ac:dyDescent="0.3">
      <c r="C8" s="5">
        <f t="shared" si="0"/>
        <v>300</v>
      </c>
      <c r="D8" s="5">
        <f t="shared" si="1"/>
        <v>300</v>
      </c>
      <c r="E8" s="5">
        <f t="shared" si="4"/>
        <v>29002</v>
      </c>
      <c r="F8" t="b">
        <f t="shared" si="2"/>
        <v>0</v>
      </c>
      <c r="G8" t="b">
        <f t="shared" si="3"/>
        <v>0</v>
      </c>
      <c r="H8" s="5">
        <f t="shared" si="6"/>
        <v>0</v>
      </c>
      <c r="I8" s="5">
        <f t="shared" si="5"/>
        <v>17401</v>
      </c>
      <c r="J8" s="5">
        <f t="shared" si="7"/>
        <v>0</v>
      </c>
      <c r="K8">
        <v>300</v>
      </c>
      <c r="L8" s="39">
        <v>29002</v>
      </c>
      <c r="M8" s="14">
        <v>50</v>
      </c>
      <c r="N8" s="39">
        <v>17401</v>
      </c>
      <c r="O8" s="14">
        <v>50</v>
      </c>
      <c r="P8" s="9"/>
    </row>
    <row r="9" spans="2:16" ht="17.399999999999999" x14ac:dyDescent="0.3">
      <c r="C9" s="5">
        <f t="shared" si="0"/>
        <v>300</v>
      </c>
      <c r="D9" s="5">
        <f t="shared" si="1"/>
        <v>300</v>
      </c>
      <c r="E9" s="5">
        <f t="shared" si="4"/>
        <v>0</v>
      </c>
      <c r="F9" t="b">
        <f t="shared" si="2"/>
        <v>0</v>
      </c>
      <c r="G9" t="b">
        <f t="shared" si="3"/>
        <v>0</v>
      </c>
      <c r="H9" s="5">
        <f t="shared" si="6"/>
        <v>0</v>
      </c>
      <c r="I9" s="5">
        <f t="shared" si="5"/>
        <v>0</v>
      </c>
      <c r="J9" s="5">
        <f t="shared" si="7"/>
        <v>0</v>
      </c>
      <c r="K9">
        <v>400</v>
      </c>
      <c r="L9" s="39">
        <v>37380</v>
      </c>
      <c r="M9" s="14">
        <v>50</v>
      </c>
      <c r="N9" s="39">
        <v>22428</v>
      </c>
      <c r="O9" s="14">
        <v>50</v>
      </c>
      <c r="P9" s="9"/>
    </row>
    <row r="10" spans="2:16" ht="17.399999999999999" x14ac:dyDescent="0.3">
      <c r="C10" s="5">
        <f t="shared" si="0"/>
        <v>300</v>
      </c>
      <c r="D10" s="5">
        <f t="shared" si="1"/>
        <v>300</v>
      </c>
      <c r="E10" s="5">
        <f t="shared" si="4"/>
        <v>0</v>
      </c>
      <c r="F10" t="b">
        <f t="shared" si="2"/>
        <v>0</v>
      </c>
      <c r="G10" t="b">
        <f t="shared" si="3"/>
        <v>0</v>
      </c>
      <c r="H10" s="5">
        <f t="shared" si="6"/>
        <v>0</v>
      </c>
      <c r="I10" s="5">
        <f t="shared" si="5"/>
        <v>0</v>
      </c>
      <c r="J10" s="5">
        <f t="shared" si="7"/>
        <v>0</v>
      </c>
      <c r="K10">
        <v>500</v>
      </c>
      <c r="L10" s="39">
        <v>45114</v>
      </c>
      <c r="M10" s="14">
        <v>50</v>
      </c>
      <c r="N10" s="39">
        <v>27069</v>
      </c>
      <c r="O10" s="14">
        <v>50</v>
      </c>
      <c r="P10" s="9"/>
    </row>
    <row r="11" spans="2:16" ht="17.399999999999999" x14ac:dyDescent="0.3">
      <c r="C11" s="5">
        <f t="shared" si="0"/>
        <v>300</v>
      </c>
      <c r="D11" s="5">
        <f t="shared" si="1"/>
        <v>300</v>
      </c>
      <c r="E11" s="5">
        <f t="shared" si="4"/>
        <v>0</v>
      </c>
      <c r="F11" t="b">
        <f t="shared" si="2"/>
        <v>0</v>
      </c>
      <c r="G11" t="b">
        <f t="shared" si="3"/>
        <v>0</v>
      </c>
      <c r="H11" s="5">
        <f t="shared" si="6"/>
        <v>0</v>
      </c>
      <c r="I11" s="5">
        <f t="shared" si="5"/>
        <v>0</v>
      </c>
      <c r="J11" s="5">
        <f t="shared" si="7"/>
        <v>0</v>
      </c>
      <c r="K11">
        <v>600</v>
      </c>
      <c r="L11" s="39">
        <v>52204</v>
      </c>
      <c r="M11" s="14">
        <v>50</v>
      </c>
      <c r="N11" s="39">
        <v>31322</v>
      </c>
      <c r="O11" s="14">
        <v>50</v>
      </c>
      <c r="P11" s="9"/>
    </row>
    <row r="12" spans="2:16" ht="17.399999999999999" x14ac:dyDescent="0.3">
      <c r="C12" s="5">
        <f t="shared" si="0"/>
        <v>300</v>
      </c>
      <c r="D12" s="5">
        <f t="shared" si="1"/>
        <v>300</v>
      </c>
      <c r="E12" s="5">
        <f t="shared" si="4"/>
        <v>0</v>
      </c>
      <c r="F12" t="b">
        <f t="shared" si="2"/>
        <v>0</v>
      </c>
      <c r="G12" t="b">
        <f t="shared" si="3"/>
        <v>0</v>
      </c>
      <c r="H12" s="5">
        <f t="shared" si="6"/>
        <v>0</v>
      </c>
      <c r="I12" s="5">
        <f t="shared" si="5"/>
        <v>0</v>
      </c>
      <c r="J12" s="5">
        <f t="shared" si="7"/>
        <v>0</v>
      </c>
      <c r="K12">
        <v>700</v>
      </c>
      <c r="L12" s="39">
        <v>58649</v>
      </c>
      <c r="M12" s="14">
        <v>50</v>
      </c>
      <c r="N12" s="39">
        <v>35189</v>
      </c>
      <c r="O12" s="14">
        <v>50</v>
      </c>
      <c r="P12" s="9"/>
    </row>
    <row r="13" spans="2:16" ht="17.399999999999999" x14ac:dyDescent="0.3">
      <c r="C13" s="5">
        <f t="shared" si="0"/>
        <v>300</v>
      </c>
      <c r="D13" s="5">
        <f t="shared" si="1"/>
        <v>300</v>
      </c>
      <c r="E13" s="5">
        <f t="shared" si="4"/>
        <v>0</v>
      </c>
      <c r="F13" t="b">
        <f t="shared" si="2"/>
        <v>0</v>
      </c>
      <c r="G13" t="b">
        <f t="shared" si="3"/>
        <v>0</v>
      </c>
      <c r="H13" s="5">
        <f t="shared" si="6"/>
        <v>0</v>
      </c>
      <c r="I13" s="5">
        <f t="shared" si="5"/>
        <v>0</v>
      </c>
      <c r="J13" s="5">
        <f t="shared" si="7"/>
        <v>0</v>
      </c>
      <c r="K13">
        <v>800</v>
      </c>
      <c r="L13" s="39">
        <v>64449</v>
      </c>
      <c r="M13" s="14">
        <v>50</v>
      </c>
      <c r="N13" s="39">
        <v>38669</v>
      </c>
      <c r="O13" s="14">
        <v>50</v>
      </c>
      <c r="P13" s="9"/>
    </row>
    <row r="14" spans="2:16" ht="17.399999999999999" x14ac:dyDescent="0.3">
      <c r="C14" s="5">
        <f t="shared" si="0"/>
        <v>300</v>
      </c>
      <c r="D14" s="5">
        <f t="shared" si="1"/>
        <v>300</v>
      </c>
      <c r="E14" s="5">
        <f t="shared" si="4"/>
        <v>0</v>
      </c>
      <c r="F14" t="b">
        <f t="shared" si="2"/>
        <v>0</v>
      </c>
      <c r="G14" t="b">
        <f t="shared" si="3"/>
        <v>0</v>
      </c>
      <c r="H14" s="5">
        <f t="shared" si="6"/>
        <v>0</v>
      </c>
      <c r="I14" s="5">
        <f t="shared" si="5"/>
        <v>0</v>
      </c>
      <c r="J14" s="5">
        <f t="shared" si="7"/>
        <v>0</v>
      </c>
      <c r="K14">
        <v>900</v>
      </c>
      <c r="L14" s="39">
        <v>69605</v>
      </c>
      <c r="M14" s="14">
        <v>50</v>
      </c>
      <c r="N14" s="39">
        <v>41763</v>
      </c>
      <c r="O14" s="14">
        <v>50</v>
      </c>
      <c r="P14" s="9"/>
    </row>
    <row r="15" spans="2:16" ht="17.399999999999999" x14ac:dyDescent="0.3">
      <c r="C15" s="5">
        <f t="shared" si="0"/>
        <v>300</v>
      </c>
      <c r="D15" s="5">
        <f t="shared" si="1"/>
        <v>300</v>
      </c>
      <c r="E15" s="5">
        <f t="shared" si="4"/>
        <v>0</v>
      </c>
      <c r="F15" t="b">
        <f t="shared" si="2"/>
        <v>0</v>
      </c>
      <c r="G15" t="b">
        <f t="shared" si="3"/>
        <v>0</v>
      </c>
      <c r="H15" s="5">
        <f t="shared" si="6"/>
        <v>0</v>
      </c>
      <c r="I15" s="5">
        <f t="shared" si="5"/>
        <v>0</v>
      </c>
      <c r="J15" s="5">
        <f t="shared" si="7"/>
        <v>0</v>
      </c>
      <c r="K15">
        <v>1000</v>
      </c>
      <c r="L15" s="39">
        <v>74116</v>
      </c>
      <c r="M15" s="14">
        <v>50</v>
      </c>
      <c r="N15" s="39">
        <v>44470</v>
      </c>
      <c r="O15" s="14">
        <v>50</v>
      </c>
      <c r="P15" s="9"/>
    </row>
    <row r="16" spans="2:16" ht="17.399999999999999" x14ac:dyDescent="0.3">
      <c r="C16" s="5">
        <f t="shared" si="0"/>
        <v>300</v>
      </c>
      <c r="D16" s="5">
        <f t="shared" si="1"/>
        <v>300</v>
      </c>
      <c r="E16" s="5">
        <f t="shared" si="4"/>
        <v>0</v>
      </c>
      <c r="F16" t="b">
        <f t="shared" si="2"/>
        <v>0</v>
      </c>
      <c r="G16" t="b">
        <f t="shared" si="3"/>
        <v>0</v>
      </c>
      <c r="H16" s="5">
        <f t="shared" si="6"/>
        <v>0</v>
      </c>
      <c r="I16" s="5">
        <f t="shared" si="5"/>
        <v>0</v>
      </c>
      <c r="J16" s="5">
        <f t="shared" si="7"/>
        <v>0</v>
      </c>
      <c r="K16">
        <v>1100</v>
      </c>
      <c r="L16" s="39">
        <v>80346</v>
      </c>
      <c r="M16" s="14">
        <v>50</v>
      </c>
      <c r="N16" s="39">
        <v>48208</v>
      </c>
      <c r="O16" s="14">
        <v>50</v>
      </c>
      <c r="P16" s="9"/>
    </row>
    <row r="17" spans="3:16" ht="17.399999999999999" x14ac:dyDescent="0.3">
      <c r="C17" s="5">
        <f t="shared" si="0"/>
        <v>300</v>
      </c>
      <c r="D17" s="5">
        <f t="shared" si="1"/>
        <v>300</v>
      </c>
      <c r="E17" s="5">
        <f t="shared" si="4"/>
        <v>0</v>
      </c>
      <c r="F17" t="b">
        <f t="shared" si="2"/>
        <v>0</v>
      </c>
      <c r="G17" t="b">
        <f t="shared" si="3"/>
        <v>0</v>
      </c>
      <c r="H17" s="5">
        <f t="shared" si="6"/>
        <v>0</v>
      </c>
      <c r="I17" s="5">
        <f t="shared" si="5"/>
        <v>0</v>
      </c>
      <c r="J17" s="5">
        <f t="shared" si="7"/>
        <v>0</v>
      </c>
      <c r="K17">
        <v>1200</v>
      </c>
      <c r="L17" s="39">
        <v>86362</v>
      </c>
      <c r="M17" s="14">
        <v>50</v>
      </c>
      <c r="N17" s="39">
        <v>51817</v>
      </c>
      <c r="O17" s="14">
        <v>50</v>
      </c>
      <c r="P17" s="9"/>
    </row>
    <row r="18" spans="3:16" ht="17.399999999999999" x14ac:dyDescent="0.3">
      <c r="C18" s="5">
        <f t="shared" si="0"/>
        <v>300</v>
      </c>
      <c r="D18" s="5">
        <f t="shared" si="1"/>
        <v>300</v>
      </c>
      <c r="E18" s="5">
        <f t="shared" si="4"/>
        <v>0</v>
      </c>
      <c r="F18" t="b">
        <f t="shared" si="2"/>
        <v>0</v>
      </c>
      <c r="G18" t="b">
        <f t="shared" si="3"/>
        <v>0</v>
      </c>
      <c r="H18" s="5">
        <f t="shared" si="6"/>
        <v>0</v>
      </c>
      <c r="I18" s="5">
        <f t="shared" si="5"/>
        <v>0</v>
      </c>
      <c r="J18" s="5">
        <f t="shared" si="7"/>
        <v>0</v>
      </c>
      <c r="K18">
        <v>1300</v>
      </c>
      <c r="L18" s="39">
        <v>92162</v>
      </c>
      <c r="M18" s="14">
        <v>50</v>
      </c>
      <c r="N18" s="39">
        <v>55297</v>
      </c>
      <c r="O18" s="14">
        <v>50</v>
      </c>
      <c r="P18" s="9"/>
    </row>
    <row r="19" spans="3:16" ht="17.399999999999999" x14ac:dyDescent="0.3">
      <c r="C19" s="5">
        <f t="shared" si="0"/>
        <v>300</v>
      </c>
      <c r="D19" s="5">
        <f t="shared" si="1"/>
        <v>300</v>
      </c>
      <c r="E19" s="5">
        <f t="shared" si="4"/>
        <v>0</v>
      </c>
      <c r="F19" t="b">
        <f t="shared" si="2"/>
        <v>0</v>
      </c>
      <c r="G19" t="b">
        <f t="shared" si="3"/>
        <v>0</v>
      </c>
      <c r="H19" s="5">
        <f t="shared" si="6"/>
        <v>0</v>
      </c>
      <c r="I19" s="5">
        <f t="shared" si="5"/>
        <v>0</v>
      </c>
      <c r="J19" s="5">
        <f t="shared" si="7"/>
        <v>0</v>
      </c>
      <c r="K19">
        <v>1400</v>
      </c>
      <c r="L19" s="39">
        <v>97748</v>
      </c>
      <c r="M19" s="14">
        <v>50</v>
      </c>
      <c r="N19" s="39">
        <v>58649</v>
      </c>
      <c r="O19" s="14">
        <v>50</v>
      </c>
      <c r="P19" s="9"/>
    </row>
    <row r="20" spans="3:16" ht="17.399999999999999" x14ac:dyDescent="0.3">
      <c r="C20" s="5">
        <f t="shared" si="0"/>
        <v>300</v>
      </c>
      <c r="D20" s="5">
        <f t="shared" si="1"/>
        <v>300</v>
      </c>
      <c r="E20" s="5">
        <f t="shared" si="4"/>
        <v>0</v>
      </c>
      <c r="F20" t="b">
        <f t="shared" si="2"/>
        <v>0</v>
      </c>
      <c r="G20" t="b">
        <f t="shared" si="3"/>
        <v>0</v>
      </c>
      <c r="H20" s="5">
        <f t="shared" si="6"/>
        <v>0</v>
      </c>
      <c r="I20" s="5">
        <f t="shared" si="5"/>
        <v>0</v>
      </c>
      <c r="J20" s="5">
        <f t="shared" si="7"/>
        <v>0</v>
      </c>
      <c r="K20">
        <v>1500</v>
      </c>
      <c r="L20" s="39">
        <v>103387</v>
      </c>
      <c r="M20" s="14">
        <v>50</v>
      </c>
      <c r="N20" s="39">
        <v>62032</v>
      </c>
      <c r="O20" s="14">
        <v>50</v>
      </c>
      <c r="P20" s="9"/>
    </row>
    <row r="21" spans="3:16" ht="17.399999999999999" x14ac:dyDescent="0.3">
      <c r="C21" s="5">
        <f t="shared" si="0"/>
        <v>300</v>
      </c>
      <c r="D21" s="5">
        <f t="shared" si="1"/>
        <v>300</v>
      </c>
      <c r="E21" s="5">
        <f t="shared" si="4"/>
        <v>0</v>
      </c>
      <c r="F21" t="b">
        <f t="shared" si="2"/>
        <v>0</v>
      </c>
      <c r="G21" t="b">
        <f t="shared" si="3"/>
        <v>0</v>
      </c>
      <c r="H21" s="5">
        <f t="shared" si="6"/>
        <v>0</v>
      </c>
      <c r="I21" s="5">
        <f t="shared" si="5"/>
        <v>0</v>
      </c>
      <c r="J21" s="5">
        <f t="shared" si="7"/>
        <v>0</v>
      </c>
      <c r="K21">
        <v>1600</v>
      </c>
      <c r="L21" s="39">
        <v>108561</v>
      </c>
      <c r="M21" s="14">
        <v>50</v>
      </c>
      <c r="N21" s="39">
        <v>65136</v>
      </c>
      <c r="O21" s="14">
        <v>50</v>
      </c>
      <c r="P21" s="9"/>
    </row>
    <row r="22" spans="3:16" ht="17.399999999999999" x14ac:dyDescent="0.3">
      <c r="C22" s="5">
        <f t="shared" si="0"/>
        <v>300</v>
      </c>
      <c r="D22" s="5">
        <f t="shared" si="1"/>
        <v>300</v>
      </c>
      <c r="E22" s="5">
        <f t="shared" si="4"/>
        <v>0</v>
      </c>
      <c r="F22" t="b">
        <f t="shared" si="2"/>
        <v>0</v>
      </c>
      <c r="G22" t="b">
        <f t="shared" si="3"/>
        <v>0</v>
      </c>
      <c r="H22" s="5">
        <f t="shared" si="6"/>
        <v>0</v>
      </c>
      <c r="I22" s="5">
        <f t="shared" si="5"/>
        <v>0</v>
      </c>
      <c r="J22" s="5">
        <f t="shared" si="7"/>
        <v>0</v>
      </c>
      <c r="K22">
        <v>1700</v>
      </c>
      <c r="L22" s="39">
        <v>113520</v>
      </c>
      <c r="M22" s="14">
        <v>50</v>
      </c>
      <c r="N22" s="39">
        <v>68112</v>
      </c>
      <c r="O22" s="14">
        <v>50</v>
      </c>
      <c r="P22" s="9"/>
    </row>
    <row r="23" spans="3:16" ht="17.399999999999999" x14ac:dyDescent="0.3">
      <c r="C23" s="5">
        <f t="shared" si="0"/>
        <v>300</v>
      </c>
      <c r="D23" s="5">
        <f t="shared" si="1"/>
        <v>300</v>
      </c>
      <c r="E23" s="5">
        <f t="shared" si="4"/>
        <v>0</v>
      </c>
      <c r="F23" t="b">
        <f t="shared" si="2"/>
        <v>0</v>
      </c>
      <c r="G23" t="b">
        <f t="shared" si="3"/>
        <v>0</v>
      </c>
      <c r="H23" s="5">
        <f t="shared" si="6"/>
        <v>0</v>
      </c>
      <c r="I23" s="5">
        <f t="shared" si="5"/>
        <v>0</v>
      </c>
      <c r="J23" s="5">
        <f t="shared" si="7"/>
        <v>0</v>
      </c>
      <c r="K23">
        <v>1800</v>
      </c>
      <c r="L23" s="39">
        <v>118264</v>
      </c>
      <c r="M23" s="14">
        <v>50</v>
      </c>
      <c r="N23" s="39">
        <v>70958</v>
      </c>
      <c r="O23" s="14">
        <v>50</v>
      </c>
      <c r="P23" s="9"/>
    </row>
    <row r="24" spans="3:16" ht="17.399999999999999" x14ac:dyDescent="0.3">
      <c r="C24" s="5">
        <f t="shared" si="0"/>
        <v>300</v>
      </c>
      <c r="D24" s="5">
        <f t="shared" si="1"/>
        <v>300</v>
      </c>
      <c r="E24" s="5">
        <f t="shared" si="4"/>
        <v>0</v>
      </c>
      <c r="F24" t="b">
        <f t="shared" si="2"/>
        <v>0</v>
      </c>
      <c r="G24" t="b">
        <f t="shared" si="3"/>
        <v>0</v>
      </c>
      <c r="H24" s="5">
        <f t="shared" si="6"/>
        <v>0</v>
      </c>
      <c r="I24" s="5">
        <f t="shared" si="5"/>
        <v>0</v>
      </c>
      <c r="J24" s="5">
        <f t="shared" si="7"/>
        <v>0</v>
      </c>
      <c r="K24">
        <v>1900</v>
      </c>
      <c r="L24" s="39">
        <v>122793</v>
      </c>
      <c r="M24" s="14">
        <v>50</v>
      </c>
      <c r="N24" s="39">
        <v>73676</v>
      </c>
      <c r="O24" s="14">
        <v>50</v>
      </c>
      <c r="P24" s="9"/>
    </row>
    <row r="25" spans="3:16" ht="17.399999999999999" x14ac:dyDescent="0.3">
      <c r="C25" s="5">
        <f t="shared" si="0"/>
        <v>300</v>
      </c>
      <c r="D25" s="5">
        <f t="shared" si="1"/>
        <v>300</v>
      </c>
      <c r="E25" s="5">
        <f t="shared" si="4"/>
        <v>0</v>
      </c>
      <c r="F25" t="b">
        <f t="shared" si="2"/>
        <v>0</v>
      </c>
      <c r="G25" t="b">
        <f t="shared" si="3"/>
        <v>0</v>
      </c>
      <c r="H25" s="5">
        <f t="shared" si="6"/>
        <v>0</v>
      </c>
      <c r="I25" s="5">
        <f t="shared" si="5"/>
        <v>0</v>
      </c>
      <c r="J25" s="5">
        <f t="shared" si="7"/>
        <v>0</v>
      </c>
      <c r="K25">
        <v>2000</v>
      </c>
      <c r="L25" s="39">
        <v>127466</v>
      </c>
      <c r="M25" s="14">
        <v>50</v>
      </c>
      <c r="N25" s="39">
        <v>76479</v>
      </c>
      <c r="O25" s="14">
        <v>50</v>
      </c>
      <c r="P25" s="9"/>
    </row>
    <row r="26" spans="3:16" ht="17.399999999999999" x14ac:dyDescent="0.3">
      <c r="C26" s="5">
        <f t="shared" si="0"/>
        <v>300</v>
      </c>
      <c r="D26" s="5">
        <f t="shared" si="1"/>
        <v>300</v>
      </c>
      <c r="E26" s="5">
        <f t="shared" si="4"/>
        <v>0</v>
      </c>
      <c r="F26" t="b">
        <f t="shared" si="2"/>
        <v>0</v>
      </c>
      <c r="G26" t="b">
        <f t="shared" si="3"/>
        <v>0</v>
      </c>
      <c r="H26" s="5">
        <f t="shared" si="6"/>
        <v>0</v>
      </c>
      <c r="I26" s="5">
        <f t="shared" si="5"/>
        <v>0</v>
      </c>
      <c r="J26" s="5">
        <f t="shared" si="7"/>
        <v>0</v>
      </c>
      <c r="K26">
        <v>2200</v>
      </c>
      <c r="L26" s="39">
        <v>135486</v>
      </c>
      <c r="M26" s="14">
        <v>50</v>
      </c>
      <c r="N26" s="39">
        <v>81292</v>
      </c>
      <c r="O26" s="14">
        <v>50</v>
      </c>
      <c r="P26" s="9"/>
    </row>
    <row r="27" spans="3:16" ht="17.399999999999999" x14ac:dyDescent="0.3">
      <c r="C27" s="5">
        <f t="shared" si="0"/>
        <v>300</v>
      </c>
      <c r="D27" s="5">
        <f t="shared" si="1"/>
        <v>300</v>
      </c>
      <c r="E27" s="5">
        <f t="shared" si="4"/>
        <v>0</v>
      </c>
      <c r="F27" t="b">
        <f t="shared" si="2"/>
        <v>0</v>
      </c>
      <c r="G27" t="b">
        <f t="shared" si="3"/>
        <v>0</v>
      </c>
      <c r="H27" s="5">
        <f t="shared" si="6"/>
        <v>0</v>
      </c>
      <c r="I27" s="5">
        <f t="shared" si="5"/>
        <v>0</v>
      </c>
      <c r="J27" s="5">
        <f t="shared" si="7"/>
        <v>0</v>
      </c>
      <c r="K27">
        <v>2400</v>
      </c>
      <c r="L27" s="39">
        <v>142647</v>
      </c>
      <c r="M27" s="14">
        <v>50</v>
      </c>
      <c r="N27" s="39">
        <v>85588</v>
      </c>
      <c r="O27" s="14">
        <v>50</v>
      </c>
      <c r="P27" s="9"/>
    </row>
    <row r="28" spans="3:16" ht="17.399999999999999" x14ac:dyDescent="0.3">
      <c r="C28" s="5">
        <f t="shared" si="0"/>
        <v>300</v>
      </c>
      <c r="D28" s="5">
        <f t="shared" si="1"/>
        <v>300</v>
      </c>
      <c r="E28" s="5">
        <f t="shared" si="4"/>
        <v>0</v>
      </c>
      <c r="F28" t="b">
        <f t="shared" si="2"/>
        <v>0</v>
      </c>
      <c r="G28" t="b">
        <f t="shared" si="3"/>
        <v>0</v>
      </c>
      <c r="H28" s="5">
        <f t="shared" si="6"/>
        <v>0</v>
      </c>
      <c r="I28" s="5">
        <f t="shared" si="5"/>
        <v>0</v>
      </c>
      <c r="J28" s="5">
        <f t="shared" si="7"/>
        <v>0</v>
      </c>
      <c r="K28">
        <v>2600</v>
      </c>
      <c r="L28" s="39">
        <v>151276</v>
      </c>
      <c r="M28" s="14">
        <v>50</v>
      </c>
      <c r="N28" s="39">
        <v>90766</v>
      </c>
      <c r="O28" s="14">
        <v>50</v>
      </c>
      <c r="P28" s="9"/>
    </row>
    <row r="29" spans="3:16" ht="17.399999999999999" x14ac:dyDescent="0.3">
      <c r="C29" s="5">
        <f t="shared" si="0"/>
        <v>300</v>
      </c>
      <c r="D29" s="5">
        <f t="shared" si="1"/>
        <v>300</v>
      </c>
      <c r="E29" s="5">
        <f t="shared" si="4"/>
        <v>0</v>
      </c>
      <c r="F29" t="b">
        <f t="shared" si="2"/>
        <v>0</v>
      </c>
      <c r="G29" t="b">
        <f t="shared" si="3"/>
        <v>0</v>
      </c>
      <c r="H29" s="5">
        <f t="shared" si="6"/>
        <v>0</v>
      </c>
      <c r="I29" s="5">
        <f t="shared" si="5"/>
        <v>0</v>
      </c>
      <c r="J29" s="5">
        <f t="shared" si="7"/>
        <v>0</v>
      </c>
      <c r="K29">
        <v>2800</v>
      </c>
      <c r="L29" s="39">
        <v>160406</v>
      </c>
      <c r="M29" s="14">
        <v>50</v>
      </c>
      <c r="N29" s="39">
        <v>96244</v>
      </c>
      <c r="O29" s="14">
        <v>50</v>
      </c>
      <c r="P29" s="9"/>
    </row>
    <row r="30" spans="3:16" ht="17.399999999999999" x14ac:dyDescent="0.3">
      <c r="C30" s="5">
        <f t="shared" si="0"/>
        <v>300</v>
      </c>
      <c r="D30" s="5">
        <f t="shared" si="1"/>
        <v>300</v>
      </c>
      <c r="E30" s="5">
        <f t="shared" si="4"/>
        <v>0</v>
      </c>
      <c r="F30" t="b">
        <f t="shared" si="2"/>
        <v>0</v>
      </c>
      <c r="G30" t="b">
        <f t="shared" si="3"/>
        <v>0</v>
      </c>
      <c r="H30" s="5">
        <f t="shared" si="6"/>
        <v>0</v>
      </c>
      <c r="I30" s="5">
        <f t="shared" si="5"/>
        <v>0</v>
      </c>
      <c r="J30" s="5">
        <f t="shared" si="7"/>
        <v>0</v>
      </c>
      <c r="K30">
        <v>3000</v>
      </c>
      <c r="L30" s="39">
        <v>168642</v>
      </c>
      <c r="M30" s="14">
        <v>50</v>
      </c>
      <c r="N30" s="39">
        <v>101185</v>
      </c>
      <c r="O30" s="14">
        <v>50</v>
      </c>
      <c r="P30" s="9"/>
    </row>
    <row r="31" spans="3:16" ht="17.399999999999999" x14ac:dyDescent="0.3">
      <c r="C31" s="5">
        <f t="shared" si="0"/>
        <v>300</v>
      </c>
      <c r="D31" s="5">
        <f t="shared" si="1"/>
        <v>300</v>
      </c>
      <c r="E31" s="5">
        <f t="shared" si="4"/>
        <v>0</v>
      </c>
      <c r="F31" t="b">
        <f t="shared" si="2"/>
        <v>0</v>
      </c>
      <c r="G31" t="b">
        <f t="shared" si="3"/>
        <v>0</v>
      </c>
      <c r="H31" s="5">
        <f t="shared" si="6"/>
        <v>0</v>
      </c>
      <c r="I31" s="5">
        <f t="shared" si="5"/>
        <v>0</v>
      </c>
      <c r="J31" s="5">
        <f t="shared" si="7"/>
        <v>0</v>
      </c>
      <c r="K31">
        <v>3200</v>
      </c>
      <c r="L31" s="39">
        <v>177020</v>
      </c>
      <c r="M31" s="14">
        <v>50</v>
      </c>
      <c r="N31" s="39">
        <v>106212</v>
      </c>
      <c r="O31" s="14">
        <v>50</v>
      </c>
      <c r="P31" s="9"/>
    </row>
    <row r="32" spans="3:16" ht="17.399999999999999" x14ac:dyDescent="0.3">
      <c r="C32" s="5">
        <f t="shared" si="0"/>
        <v>300</v>
      </c>
      <c r="D32" s="5">
        <f t="shared" si="1"/>
        <v>300</v>
      </c>
      <c r="E32" s="5">
        <f t="shared" si="4"/>
        <v>0</v>
      </c>
      <c r="F32" t="b">
        <f t="shared" si="2"/>
        <v>0</v>
      </c>
      <c r="G32" t="b">
        <f t="shared" si="3"/>
        <v>0</v>
      </c>
      <c r="H32" s="5">
        <f t="shared" si="6"/>
        <v>0</v>
      </c>
      <c r="I32" s="5">
        <f t="shared" si="5"/>
        <v>0</v>
      </c>
      <c r="J32" s="5">
        <f t="shared" si="7"/>
        <v>0</v>
      </c>
      <c r="K32">
        <v>3400</v>
      </c>
      <c r="L32" s="39">
        <v>185040</v>
      </c>
      <c r="M32" s="14">
        <v>50</v>
      </c>
      <c r="N32" s="39">
        <v>111024</v>
      </c>
      <c r="O32" s="14">
        <v>50</v>
      </c>
      <c r="P32" s="9"/>
    </row>
    <row r="33" spans="3:16" ht="17.399999999999999" x14ac:dyDescent="0.3">
      <c r="C33" s="5">
        <f t="shared" si="0"/>
        <v>300</v>
      </c>
      <c r="D33" s="5">
        <f t="shared" si="1"/>
        <v>300</v>
      </c>
      <c r="E33" s="5">
        <f t="shared" si="4"/>
        <v>0</v>
      </c>
      <c r="F33" t="b">
        <f t="shared" si="2"/>
        <v>0</v>
      </c>
      <c r="G33" t="b">
        <f t="shared" si="3"/>
        <v>0</v>
      </c>
      <c r="H33" s="5">
        <f t="shared" si="6"/>
        <v>0</v>
      </c>
      <c r="I33" s="5">
        <f t="shared" si="5"/>
        <v>0</v>
      </c>
      <c r="J33" s="5">
        <f t="shared" si="7"/>
        <v>0</v>
      </c>
      <c r="K33">
        <v>3600</v>
      </c>
      <c r="L33" s="39">
        <v>192703</v>
      </c>
      <c r="M33" s="14">
        <v>50</v>
      </c>
      <c r="N33" s="39">
        <v>115622</v>
      </c>
      <c r="O33" s="14">
        <v>50</v>
      </c>
      <c r="P33" s="9"/>
    </row>
    <row r="34" spans="3:16" ht="17.399999999999999" x14ac:dyDescent="0.3">
      <c r="C34" s="5">
        <f t="shared" si="0"/>
        <v>300</v>
      </c>
      <c r="D34" s="5">
        <f t="shared" si="1"/>
        <v>300</v>
      </c>
      <c r="E34" s="5">
        <f t="shared" si="4"/>
        <v>0</v>
      </c>
      <c r="F34" t="b">
        <f t="shared" si="2"/>
        <v>0</v>
      </c>
      <c r="G34" t="b">
        <f t="shared" si="3"/>
        <v>0</v>
      </c>
      <c r="H34" s="5">
        <f t="shared" si="6"/>
        <v>0</v>
      </c>
      <c r="I34" s="5">
        <f t="shared" si="5"/>
        <v>0</v>
      </c>
      <c r="J34" s="5">
        <f t="shared" si="7"/>
        <v>0</v>
      </c>
      <c r="K34">
        <v>3800</v>
      </c>
      <c r="L34" s="39">
        <v>200007</v>
      </c>
      <c r="M34" s="14">
        <v>50</v>
      </c>
      <c r="N34" s="39">
        <v>120004</v>
      </c>
      <c r="O34" s="14">
        <v>50</v>
      </c>
      <c r="P34" s="9"/>
    </row>
    <row r="35" spans="3:16" ht="17.399999999999999" x14ac:dyDescent="0.3">
      <c r="C35" s="5">
        <f t="shared" si="0"/>
        <v>300</v>
      </c>
      <c r="D35" s="5">
        <f t="shared" si="1"/>
        <v>300</v>
      </c>
      <c r="E35" s="5">
        <f t="shared" si="4"/>
        <v>0</v>
      </c>
      <c r="F35" t="b">
        <f t="shared" si="2"/>
        <v>0</v>
      </c>
      <c r="G35" t="b">
        <f t="shared" si="3"/>
        <v>0</v>
      </c>
      <c r="H35" s="5">
        <f t="shared" si="6"/>
        <v>0</v>
      </c>
      <c r="I35" s="5">
        <f t="shared" si="5"/>
        <v>0</v>
      </c>
      <c r="J35" s="5">
        <f t="shared" si="7"/>
        <v>0</v>
      </c>
      <c r="K35">
        <v>4000</v>
      </c>
      <c r="L35" s="39">
        <v>206237</v>
      </c>
      <c r="M35" s="14">
        <v>50</v>
      </c>
      <c r="N35" s="39">
        <v>123742</v>
      </c>
      <c r="O35" s="14">
        <v>50</v>
      </c>
      <c r="P35" s="9"/>
    </row>
    <row r="36" spans="3:16" ht="17.399999999999999" x14ac:dyDescent="0.3">
      <c r="C36" s="5">
        <f t="shared" ref="C36:C57" si="8">C35</f>
        <v>300</v>
      </c>
      <c r="D36" s="5">
        <f t="shared" ref="D36:D57" si="9">D35</f>
        <v>300</v>
      </c>
      <c r="E36" s="5">
        <f t="shared" si="4"/>
        <v>0</v>
      </c>
      <c r="F36" t="b">
        <f t="shared" si="2"/>
        <v>0</v>
      </c>
      <c r="G36" t="b">
        <f t="shared" si="3"/>
        <v>0</v>
      </c>
      <c r="H36" s="5">
        <f t="shared" si="6"/>
        <v>0</v>
      </c>
      <c r="I36" s="5">
        <f t="shared" si="5"/>
        <v>0</v>
      </c>
      <c r="J36" s="5">
        <f t="shared" si="7"/>
        <v>0</v>
      </c>
      <c r="K36">
        <v>4200</v>
      </c>
      <c r="L36" s="39">
        <v>212789</v>
      </c>
      <c r="M36" s="14">
        <v>50</v>
      </c>
      <c r="N36" s="39">
        <v>127673</v>
      </c>
      <c r="O36" s="14">
        <v>50</v>
      </c>
      <c r="P36" s="9"/>
    </row>
    <row r="37" spans="3:16" ht="17.399999999999999" x14ac:dyDescent="0.3">
      <c r="C37" s="5">
        <f t="shared" si="8"/>
        <v>300</v>
      </c>
      <c r="D37" s="5">
        <f t="shared" si="9"/>
        <v>300</v>
      </c>
      <c r="E37" s="5">
        <f t="shared" si="4"/>
        <v>0</v>
      </c>
      <c r="F37" t="b">
        <f t="shared" ref="F37:F63" si="10">AND(C37&gt;K36,C37&lt;K37)</f>
        <v>0</v>
      </c>
      <c r="G37" t="b">
        <f t="shared" ref="G37:G63" si="11">AND(D37&gt;K36,D37&lt;K37)</f>
        <v>0</v>
      </c>
      <c r="H37" s="5">
        <f t="shared" si="6"/>
        <v>0</v>
      </c>
      <c r="I37" s="5">
        <f t="shared" si="5"/>
        <v>0</v>
      </c>
      <c r="J37" s="5">
        <f t="shared" si="7"/>
        <v>0</v>
      </c>
      <c r="K37">
        <v>4400</v>
      </c>
      <c r="L37" s="39">
        <v>218983</v>
      </c>
      <c r="M37" s="14">
        <v>50</v>
      </c>
      <c r="N37" s="39">
        <v>131390</v>
      </c>
      <c r="O37" s="14">
        <v>50</v>
      </c>
      <c r="P37" s="9"/>
    </row>
    <row r="38" spans="3:16" ht="17.399999999999999" x14ac:dyDescent="0.3">
      <c r="C38" s="5">
        <f t="shared" si="8"/>
        <v>300</v>
      </c>
      <c r="D38" s="5">
        <f t="shared" si="9"/>
        <v>300</v>
      </c>
      <c r="E38" s="5">
        <f t="shared" ref="E38:E63" si="12">IF(C38=K38,L38,0)</f>
        <v>0</v>
      </c>
      <c r="F38" t="b">
        <f t="shared" si="10"/>
        <v>0</v>
      </c>
      <c r="G38" t="b">
        <f t="shared" si="11"/>
        <v>0</v>
      </c>
      <c r="H38" s="5">
        <f t="shared" si="6"/>
        <v>0</v>
      </c>
      <c r="I38" s="5">
        <f t="shared" ref="I38:I63" si="13">IF(D38=K38,N38,0)</f>
        <v>0</v>
      </c>
      <c r="J38" s="5">
        <f t="shared" si="7"/>
        <v>0</v>
      </c>
      <c r="K38">
        <v>4600</v>
      </c>
      <c r="L38" s="39">
        <v>224820</v>
      </c>
      <c r="M38" s="14">
        <v>50</v>
      </c>
      <c r="N38" s="39">
        <v>134892</v>
      </c>
      <c r="O38" s="14">
        <v>50</v>
      </c>
      <c r="P38" s="9"/>
    </row>
    <row r="39" spans="3:16" ht="17.399999999999999" x14ac:dyDescent="0.3">
      <c r="C39" s="5">
        <f t="shared" si="8"/>
        <v>300</v>
      </c>
      <c r="D39" s="5">
        <f t="shared" si="9"/>
        <v>300</v>
      </c>
      <c r="E39" s="5">
        <f t="shared" si="12"/>
        <v>0</v>
      </c>
      <c r="F39" t="b">
        <f t="shared" si="10"/>
        <v>0</v>
      </c>
      <c r="G39" t="b">
        <f t="shared" si="11"/>
        <v>0</v>
      </c>
      <c r="H39" s="5">
        <f t="shared" ref="H39:H63" si="14">IF(F39=TRUE,(((L39-L38)/(K39-K38))*(C39-K38))+L38,0)</f>
        <v>0</v>
      </c>
      <c r="I39" s="5">
        <f t="shared" si="13"/>
        <v>0</v>
      </c>
      <c r="J39" s="5">
        <f t="shared" ref="J39:J63" si="15">IF(G39=TRUE,(((N39-N38)/(K39-K38))*(D39-K38))+N38,0)</f>
        <v>0</v>
      </c>
      <c r="K39">
        <v>4800</v>
      </c>
      <c r="L39" s="39">
        <v>230298</v>
      </c>
      <c r="M39" s="14">
        <v>50</v>
      </c>
      <c r="N39" s="39">
        <v>138179</v>
      </c>
      <c r="O39" s="14">
        <v>50</v>
      </c>
      <c r="P39" s="9"/>
    </row>
    <row r="40" spans="3:16" ht="17.399999999999999" x14ac:dyDescent="0.3">
      <c r="C40" s="5">
        <f t="shared" si="8"/>
        <v>300</v>
      </c>
      <c r="D40" s="5">
        <f t="shared" si="9"/>
        <v>300</v>
      </c>
      <c r="E40" s="5">
        <f t="shared" si="12"/>
        <v>0</v>
      </c>
      <c r="F40" t="b">
        <f t="shared" si="10"/>
        <v>0</v>
      </c>
      <c r="G40" t="b">
        <f t="shared" si="11"/>
        <v>0</v>
      </c>
      <c r="H40" s="5">
        <f t="shared" si="14"/>
        <v>0</v>
      </c>
      <c r="I40" s="5">
        <f t="shared" si="13"/>
        <v>0</v>
      </c>
      <c r="J40" s="5">
        <f t="shared" si="15"/>
        <v>0</v>
      </c>
      <c r="K40">
        <v>5000</v>
      </c>
      <c r="L40" s="39">
        <v>234523</v>
      </c>
      <c r="M40" s="14">
        <v>50</v>
      </c>
      <c r="N40" s="39">
        <v>140714</v>
      </c>
      <c r="O40" s="14">
        <v>50</v>
      </c>
      <c r="P40" s="9"/>
    </row>
    <row r="41" spans="3:16" ht="17.399999999999999" x14ac:dyDescent="0.3">
      <c r="C41" s="5">
        <f t="shared" si="8"/>
        <v>300</v>
      </c>
      <c r="D41" s="5">
        <f t="shared" si="9"/>
        <v>300</v>
      </c>
      <c r="E41" s="5">
        <f t="shared" si="12"/>
        <v>0</v>
      </c>
      <c r="F41" t="b">
        <f t="shared" si="10"/>
        <v>0</v>
      </c>
      <c r="G41" t="b">
        <f t="shared" si="11"/>
        <v>0</v>
      </c>
      <c r="H41" s="5">
        <f t="shared" si="14"/>
        <v>0</v>
      </c>
      <c r="I41" s="5">
        <f t="shared" si="13"/>
        <v>0</v>
      </c>
      <c r="J41" s="5">
        <f t="shared" si="15"/>
        <v>0</v>
      </c>
      <c r="K41">
        <v>6000</v>
      </c>
      <c r="L41" s="39">
        <v>268538</v>
      </c>
      <c r="M41" s="14">
        <v>50</v>
      </c>
      <c r="N41" s="39">
        <v>161123</v>
      </c>
      <c r="O41" s="14">
        <v>50</v>
      </c>
      <c r="P41" s="9"/>
    </row>
    <row r="42" spans="3:16" ht="17.399999999999999" x14ac:dyDescent="0.3">
      <c r="C42" s="5">
        <f t="shared" si="8"/>
        <v>300</v>
      </c>
      <c r="D42" s="5">
        <f t="shared" si="9"/>
        <v>300</v>
      </c>
      <c r="E42" s="5">
        <f t="shared" si="12"/>
        <v>0</v>
      </c>
      <c r="F42" t="b">
        <f t="shared" si="10"/>
        <v>0</v>
      </c>
      <c r="G42" t="b">
        <f t="shared" si="11"/>
        <v>0</v>
      </c>
      <c r="H42" s="5">
        <f t="shared" si="14"/>
        <v>0</v>
      </c>
      <c r="I42" s="5">
        <f t="shared" si="13"/>
        <v>0</v>
      </c>
      <c r="J42" s="5">
        <f t="shared" si="15"/>
        <v>0</v>
      </c>
      <c r="K42">
        <v>7000</v>
      </c>
      <c r="L42" s="39">
        <v>298256</v>
      </c>
      <c r="M42" s="14">
        <v>50</v>
      </c>
      <c r="N42" s="39">
        <v>178953</v>
      </c>
      <c r="O42" s="14">
        <v>50</v>
      </c>
      <c r="P42" s="9"/>
    </row>
    <row r="43" spans="3:16" ht="17.399999999999999" x14ac:dyDescent="0.3">
      <c r="C43" s="5">
        <f t="shared" si="8"/>
        <v>300</v>
      </c>
      <c r="D43" s="5">
        <f t="shared" si="9"/>
        <v>300</v>
      </c>
      <c r="E43" s="5">
        <f t="shared" si="12"/>
        <v>0</v>
      </c>
      <c r="F43" t="b">
        <f t="shared" si="10"/>
        <v>0</v>
      </c>
      <c r="G43" t="b">
        <f t="shared" si="11"/>
        <v>0</v>
      </c>
      <c r="H43" s="5">
        <f t="shared" si="14"/>
        <v>0</v>
      </c>
      <c r="I43" s="5">
        <f t="shared" si="13"/>
        <v>0</v>
      </c>
      <c r="J43" s="5">
        <f t="shared" si="15"/>
        <v>0</v>
      </c>
      <c r="K43">
        <v>8000</v>
      </c>
      <c r="L43" s="39">
        <v>326542</v>
      </c>
      <c r="M43" s="14">
        <v>50</v>
      </c>
      <c r="N43" s="39">
        <v>195925</v>
      </c>
      <c r="O43" s="14">
        <v>50</v>
      </c>
      <c r="P43" s="9"/>
    </row>
    <row r="44" spans="3:16" ht="17.399999999999999" x14ac:dyDescent="0.3">
      <c r="C44" s="5">
        <f t="shared" si="8"/>
        <v>300</v>
      </c>
      <c r="D44" s="5">
        <f t="shared" si="9"/>
        <v>300</v>
      </c>
      <c r="E44" s="5">
        <f t="shared" si="12"/>
        <v>0</v>
      </c>
      <c r="F44" t="b">
        <f t="shared" si="10"/>
        <v>0</v>
      </c>
      <c r="G44" t="b">
        <f t="shared" si="11"/>
        <v>0</v>
      </c>
      <c r="H44" s="5">
        <f t="shared" si="14"/>
        <v>0</v>
      </c>
      <c r="I44" s="5">
        <f t="shared" si="13"/>
        <v>0</v>
      </c>
      <c r="J44" s="5">
        <f t="shared" si="15"/>
        <v>0</v>
      </c>
      <c r="K44">
        <v>9000</v>
      </c>
      <c r="L44" s="39">
        <v>356081</v>
      </c>
      <c r="M44" s="14">
        <v>50</v>
      </c>
      <c r="N44" s="39">
        <v>213648</v>
      </c>
      <c r="O44" s="14">
        <v>50</v>
      </c>
      <c r="P44" s="9"/>
    </row>
    <row r="45" spans="3:16" ht="17.399999999999999" x14ac:dyDescent="0.3">
      <c r="C45" s="5">
        <f t="shared" si="8"/>
        <v>300</v>
      </c>
      <c r="D45" s="5">
        <f t="shared" si="9"/>
        <v>300</v>
      </c>
      <c r="E45" s="5">
        <f t="shared" si="12"/>
        <v>0</v>
      </c>
      <c r="F45" t="b">
        <f t="shared" si="10"/>
        <v>0</v>
      </c>
      <c r="G45" t="b">
        <f t="shared" si="11"/>
        <v>0</v>
      </c>
      <c r="H45" s="5">
        <f t="shared" si="14"/>
        <v>0</v>
      </c>
      <c r="I45" s="5">
        <f t="shared" si="13"/>
        <v>0</v>
      </c>
      <c r="J45" s="5">
        <f t="shared" si="15"/>
        <v>0</v>
      </c>
      <c r="K45">
        <v>10000</v>
      </c>
      <c r="L45" s="39">
        <v>384904</v>
      </c>
      <c r="M45" s="14">
        <v>50</v>
      </c>
      <c r="N45" s="39">
        <v>230942</v>
      </c>
      <c r="O45" s="14">
        <v>50</v>
      </c>
      <c r="P45" s="9"/>
    </row>
    <row r="46" spans="3:16" ht="17.399999999999999" x14ac:dyDescent="0.3">
      <c r="C46" s="5">
        <f t="shared" si="8"/>
        <v>300</v>
      </c>
      <c r="D46" s="5">
        <f t="shared" si="9"/>
        <v>300</v>
      </c>
      <c r="E46" s="5">
        <f t="shared" si="12"/>
        <v>0</v>
      </c>
      <c r="F46" t="b">
        <f t="shared" si="10"/>
        <v>0</v>
      </c>
      <c r="G46" t="b">
        <f t="shared" si="11"/>
        <v>0</v>
      </c>
      <c r="H46" s="5">
        <f t="shared" si="14"/>
        <v>0</v>
      </c>
      <c r="I46" s="5">
        <f t="shared" si="13"/>
        <v>0</v>
      </c>
      <c r="J46" s="5">
        <f t="shared" si="15"/>
        <v>0</v>
      </c>
      <c r="K46">
        <v>12500</v>
      </c>
      <c r="L46" s="39">
        <v>447563</v>
      </c>
      <c r="M46" s="14">
        <v>50</v>
      </c>
      <c r="N46" s="39">
        <v>268538</v>
      </c>
      <c r="O46" s="14">
        <v>50</v>
      </c>
      <c r="P46" s="9"/>
    </row>
    <row r="47" spans="3:16" ht="17.399999999999999" x14ac:dyDescent="0.3">
      <c r="C47" s="5">
        <f t="shared" si="8"/>
        <v>300</v>
      </c>
      <c r="D47" s="5">
        <f t="shared" si="9"/>
        <v>300</v>
      </c>
      <c r="E47" s="5">
        <f t="shared" si="12"/>
        <v>0</v>
      </c>
      <c r="F47" t="b">
        <f t="shared" si="10"/>
        <v>0</v>
      </c>
      <c r="G47" t="b">
        <f t="shared" si="11"/>
        <v>0</v>
      </c>
      <c r="H47" s="5">
        <f t="shared" si="14"/>
        <v>0</v>
      </c>
      <c r="I47" s="5">
        <f t="shared" si="13"/>
        <v>0</v>
      </c>
      <c r="J47" s="5">
        <f t="shared" si="15"/>
        <v>0</v>
      </c>
      <c r="K47">
        <v>15000</v>
      </c>
      <c r="L47" s="39">
        <v>502165</v>
      </c>
      <c r="M47" s="14">
        <v>50</v>
      </c>
      <c r="N47" s="39">
        <v>301299</v>
      </c>
      <c r="O47" s="14">
        <v>50</v>
      </c>
      <c r="P47" s="9"/>
    </row>
    <row r="48" spans="3:16" ht="17.399999999999999" x14ac:dyDescent="0.3">
      <c r="C48" s="5">
        <f t="shared" si="8"/>
        <v>300</v>
      </c>
      <c r="D48" s="5">
        <f t="shared" si="9"/>
        <v>300</v>
      </c>
      <c r="E48" s="5">
        <f t="shared" si="12"/>
        <v>0</v>
      </c>
      <c r="F48" t="b">
        <f t="shared" si="10"/>
        <v>0</v>
      </c>
      <c r="G48" t="b">
        <f t="shared" si="11"/>
        <v>0</v>
      </c>
      <c r="H48" s="5">
        <f t="shared" si="14"/>
        <v>0</v>
      </c>
      <c r="I48" s="5">
        <f t="shared" si="13"/>
        <v>0</v>
      </c>
      <c r="J48" s="5">
        <f t="shared" si="15"/>
        <v>0</v>
      </c>
      <c r="K48">
        <v>17500</v>
      </c>
      <c r="L48" s="39">
        <v>551397</v>
      </c>
      <c r="M48" s="14">
        <v>50</v>
      </c>
      <c r="N48" s="39">
        <v>330838</v>
      </c>
      <c r="O48" s="14">
        <v>50</v>
      </c>
      <c r="P48" s="9"/>
    </row>
    <row r="49" spans="3:16" ht="17.399999999999999" x14ac:dyDescent="0.3">
      <c r="C49" s="5">
        <f t="shared" si="8"/>
        <v>300</v>
      </c>
      <c r="D49" s="5">
        <f t="shared" si="9"/>
        <v>300</v>
      </c>
      <c r="E49" s="5">
        <f t="shared" si="12"/>
        <v>0</v>
      </c>
      <c r="F49" t="b">
        <f t="shared" si="10"/>
        <v>0</v>
      </c>
      <c r="G49" t="b">
        <f t="shared" si="11"/>
        <v>0</v>
      </c>
      <c r="H49" s="5">
        <f t="shared" si="14"/>
        <v>0</v>
      </c>
      <c r="I49" s="5">
        <f t="shared" si="13"/>
        <v>0</v>
      </c>
      <c r="J49" s="5">
        <f t="shared" si="15"/>
        <v>0</v>
      </c>
      <c r="K49">
        <v>20000</v>
      </c>
      <c r="L49" s="39">
        <v>597944</v>
      </c>
      <c r="M49" s="14">
        <v>50</v>
      </c>
      <c r="N49" s="39">
        <v>358766</v>
      </c>
      <c r="O49" s="14">
        <v>50</v>
      </c>
      <c r="P49" s="9"/>
    </row>
    <row r="50" spans="3:16" ht="17.399999999999999" x14ac:dyDescent="0.3">
      <c r="C50" s="5">
        <f t="shared" si="8"/>
        <v>300</v>
      </c>
      <c r="D50" s="5">
        <f t="shared" si="9"/>
        <v>300</v>
      </c>
      <c r="E50" s="5">
        <f t="shared" si="12"/>
        <v>0</v>
      </c>
      <c r="F50" t="b">
        <f t="shared" si="10"/>
        <v>0</v>
      </c>
      <c r="G50" t="b">
        <f t="shared" si="11"/>
        <v>0</v>
      </c>
      <c r="H50" s="5">
        <f t="shared" si="14"/>
        <v>0</v>
      </c>
      <c r="I50" s="5">
        <f t="shared" si="13"/>
        <v>0</v>
      </c>
      <c r="J50" s="5">
        <f t="shared" si="15"/>
        <v>0</v>
      </c>
      <c r="K50">
        <v>22500</v>
      </c>
      <c r="L50" s="39">
        <v>632406</v>
      </c>
      <c r="M50" s="14">
        <v>50</v>
      </c>
      <c r="N50" s="39">
        <v>379443</v>
      </c>
      <c r="O50" s="14">
        <v>50</v>
      </c>
      <c r="P50" s="9"/>
    </row>
    <row r="51" spans="3:16" ht="17.399999999999999" x14ac:dyDescent="0.3">
      <c r="C51" s="5">
        <f t="shared" si="8"/>
        <v>300</v>
      </c>
      <c r="D51" s="5">
        <f t="shared" si="9"/>
        <v>300</v>
      </c>
      <c r="E51" s="5">
        <f t="shared" si="12"/>
        <v>0</v>
      </c>
      <c r="F51" t="b">
        <f t="shared" si="10"/>
        <v>0</v>
      </c>
      <c r="G51" t="b">
        <f t="shared" si="11"/>
        <v>0</v>
      </c>
      <c r="H51" s="5">
        <f t="shared" si="14"/>
        <v>0</v>
      </c>
      <c r="I51" s="5">
        <f t="shared" si="13"/>
        <v>0</v>
      </c>
      <c r="J51" s="5">
        <f t="shared" si="15"/>
        <v>0</v>
      </c>
      <c r="K51">
        <v>25000</v>
      </c>
      <c r="L51" s="39">
        <v>671344</v>
      </c>
      <c r="M51" s="14">
        <v>50</v>
      </c>
      <c r="N51" s="39">
        <v>402806</v>
      </c>
      <c r="O51" s="14">
        <v>50</v>
      </c>
      <c r="P51" s="9"/>
    </row>
    <row r="52" spans="3:16" ht="17.399999999999999" x14ac:dyDescent="0.3">
      <c r="C52" s="5">
        <f t="shared" si="8"/>
        <v>300</v>
      </c>
      <c r="D52" s="5">
        <f t="shared" si="9"/>
        <v>300</v>
      </c>
      <c r="E52" s="5">
        <f t="shared" si="12"/>
        <v>0</v>
      </c>
      <c r="F52" t="b">
        <f t="shared" si="10"/>
        <v>0</v>
      </c>
      <c r="G52" t="b">
        <f t="shared" si="11"/>
        <v>0</v>
      </c>
      <c r="H52" s="5">
        <f t="shared" si="14"/>
        <v>0</v>
      </c>
      <c r="I52" s="5">
        <f t="shared" si="13"/>
        <v>0</v>
      </c>
      <c r="J52" s="5">
        <f t="shared" si="15"/>
        <v>0</v>
      </c>
      <c r="K52">
        <v>27500</v>
      </c>
      <c r="L52" s="39">
        <v>699093</v>
      </c>
      <c r="M52" s="14">
        <v>50</v>
      </c>
      <c r="N52" s="39">
        <v>419456</v>
      </c>
      <c r="O52" s="14">
        <v>50</v>
      </c>
      <c r="P52" s="9"/>
    </row>
    <row r="53" spans="3:16" ht="17.399999999999999" x14ac:dyDescent="0.3">
      <c r="C53" s="5">
        <f t="shared" si="8"/>
        <v>300</v>
      </c>
      <c r="D53" s="5">
        <f t="shared" si="9"/>
        <v>300</v>
      </c>
      <c r="E53" s="5">
        <f t="shared" si="12"/>
        <v>0</v>
      </c>
      <c r="F53" t="b">
        <f t="shared" si="10"/>
        <v>0</v>
      </c>
      <c r="G53" t="b">
        <f t="shared" si="11"/>
        <v>0</v>
      </c>
      <c r="H53" s="5">
        <f t="shared" si="14"/>
        <v>0</v>
      </c>
      <c r="I53" s="5">
        <f t="shared" si="13"/>
        <v>0</v>
      </c>
      <c r="J53" s="5">
        <f t="shared" si="15"/>
        <v>0</v>
      </c>
      <c r="K53">
        <v>30000</v>
      </c>
      <c r="L53" s="39">
        <v>725051</v>
      </c>
      <c r="M53" s="14">
        <v>50</v>
      </c>
      <c r="N53" s="39">
        <v>435031</v>
      </c>
      <c r="O53" s="14">
        <v>50</v>
      </c>
      <c r="P53" s="9"/>
    </row>
    <row r="54" spans="3:16" ht="17.399999999999999" x14ac:dyDescent="0.3">
      <c r="C54" s="5">
        <f t="shared" si="8"/>
        <v>300</v>
      </c>
      <c r="D54" s="5">
        <f t="shared" si="9"/>
        <v>300</v>
      </c>
      <c r="E54" s="5">
        <f t="shared" si="12"/>
        <v>0</v>
      </c>
      <c r="F54" t="b">
        <f t="shared" si="10"/>
        <v>0</v>
      </c>
      <c r="G54" t="b">
        <f t="shared" si="11"/>
        <v>0</v>
      </c>
      <c r="H54" s="5">
        <f t="shared" si="14"/>
        <v>0</v>
      </c>
      <c r="I54" s="5">
        <f t="shared" si="13"/>
        <v>0</v>
      </c>
      <c r="J54" s="5">
        <f t="shared" si="15"/>
        <v>0</v>
      </c>
      <c r="K54">
        <v>35000</v>
      </c>
      <c r="L54" s="39">
        <v>789500</v>
      </c>
      <c r="M54" s="14">
        <v>50</v>
      </c>
      <c r="N54" s="39">
        <v>473700</v>
      </c>
      <c r="O54" s="14">
        <v>50</v>
      </c>
      <c r="P54" s="9"/>
    </row>
    <row r="55" spans="3:16" ht="17.399999999999999" x14ac:dyDescent="0.3">
      <c r="C55" s="5">
        <f t="shared" si="8"/>
        <v>300</v>
      </c>
      <c r="D55" s="5">
        <f t="shared" si="9"/>
        <v>300</v>
      </c>
      <c r="E55" s="5">
        <f t="shared" si="12"/>
        <v>0</v>
      </c>
      <c r="F55" t="b">
        <f t="shared" si="10"/>
        <v>0</v>
      </c>
      <c r="G55" t="b">
        <f t="shared" si="11"/>
        <v>0</v>
      </c>
      <c r="H55" s="5">
        <f t="shared" si="14"/>
        <v>0</v>
      </c>
      <c r="I55" s="5">
        <f t="shared" si="13"/>
        <v>0</v>
      </c>
      <c r="J55" s="5">
        <f t="shared" si="15"/>
        <v>0</v>
      </c>
      <c r="K55">
        <v>40000</v>
      </c>
      <c r="L55" s="39">
        <v>844998</v>
      </c>
      <c r="M55" s="14">
        <v>50</v>
      </c>
      <c r="N55" s="39">
        <v>506999</v>
      </c>
      <c r="O55" s="14">
        <v>50</v>
      </c>
      <c r="P55" s="9"/>
    </row>
    <row r="56" spans="3:16" ht="17.399999999999999" x14ac:dyDescent="0.3">
      <c r="C56" s="5">
        <f t="shared" si="8"/>
        <v>300</v>
      </c>
      <c r="D56" s="5">
        <f t="shared" si="9"/>
        <v>300</v>
      </c>
      <c r="E56" s="5">
        <f t="shared" si="12"/>
        <v>0</v>
      </c>
      <c r="F56" t="b">
        <f t="shared" si="10"/>
        <v>0</v>
      </c>
      <c r="G56" t="b">
        <f t="shared" si="11"/>
        <v>0</v>
      </c>
      <c r="H56" s="5">
        <f t="shared" si="14"/>
        <v>0</v>
      </c>
      <c r="I56" s="5">
        <f t="shared" si="13"/>
        <v>0</v>
      </c>
      <c r="J56" s="5">
        <f t="shared" si="15"/>
        <v>0</v>
      </c>
      <c r="K56">
        <v>45000</v>
      </c>
      <c r="L56" s="39">
        <v>894230</v>
      </c>
      <c r="M56" s="14">
        <v>50</v>
      </c>
      <c r="N56" s="39">
        <v>536538</v>
      </c>
      <c r="O56" s="14">
        <v>50</v>
      </c>
      <c r="P56" s="9"/>
    </row>
    <row r="57" spans="3:16" ht="17.399999999999999" x14ac:dyDescent="0.3">
      <c r="C57" s="5">
        <f t="shared" si="8"/>
        <v>300</v>
      </c>
      <c r="D57" s="5">
        <f t="shared" si="9"/>
        <v>300</v>
      </c>
      <c r="E57" s="5">
        <f t="shared" si="12"/>
        <v>0</v>
      </c>
      <c r="F57" t="b">
        <f t="shared" si="10"/>
        <v>0</v>
      </c>
      <c r="G57" t="b">
        <f t="shared" si="11"/>
        <v>0</v>
      </c>
      <c r="H57" s="5">
        <f t="shared" si="14"/>
        <v>0</v>
      </c>
      <c r="I57" s="5">
        <f t="shared" si="13"/>
        <v>0</v>
      </c>
      <c r="J57" s="5">
        <f t="shared" si="15"/>
        <v>0</v>
      </c>
      <c r="K57">
        <v>50000</v>
      </c>
      <c r="L57" s="39">
        <v>939881</v>
      </c>
      <c r="M57" s="14">
        <v>50</v>
      </c>
      <c r="N57" s="39">
        <v>563929</v>
      </c>
      <c r="O57" s="14">
        <v>50</v>
      </c>
      <c r="P57" s="9"/>
    </row>
    <row r="58" spans="3:16" ht="17.399999999999999" x14ac:dyDescent="0.3">
      <c r="C58" s="5">
        <f>C55</f>
        <v>300</v>
      </c>
      <c r="D58" s="5">
        <f>D55</f>
        <v>300</v>
      </c>
      <c r="E58" s="5">
        <f t="shared" si="12"/>
        <v>0</v>
      </c>
      <c r="F58" t="b">
        <f t="shared" si="10"/>
        <v>0</v>
      </c>
      <c r="G58" t="b">
        <f t="shared" si="11"/>
        <v>0</v>
      </c>
      <c r="H58" s="5">
        <f t="shared" si="14"/>
        <v>0</v>
      </c>
      <c r="I58" s="5">
        <f t="shared" si="13"/>
        <v>0</v>
      </c>
      <c r="J58" s="5">
        <f t="shared" si="15"/>
        <v>0</v>
      </c>
      <c r="K58">
        <v>55000</v>
      </c>
      <c r="L58" s="39">
        <v>984638</v>
      </c>
      <c r="M58" s="14">
        <v>50</v>
      </c>
      <c r="N58" s="39">
        <v>590783</v>
      </c>
      <c r="O58" s="14">
        <v>50</v>
      </c>
      <c r="P58" s="9"/>
    </row>
    <row r="59" spans="3:16" ht="17.399999999999999" x14ac:dyDescent="0.3">
      <c r="C59" s="5">
        <f>C57</f>
        <v>300</v>
      </c>
      <c r="D59" s="5">
        <f>D57</f>
        <v>300</v>
      </c>
      <c r="E59" s="5">
        <f t="shared" si="12"/>
        <v>0</v>
      </c>
      <c r="F59" t="b">
        <f t="shared" si="10"/>
        <v>0</v>
      </c>
      <c r="G59" t="b">
        <f t="shared" si="11"/>
        <v>0</v>
      </c>
      <c r="H59" s="5">
        <f t="shared" si="14"/>
        <v>0</v>
      </c>
      <c r="I59" s="5">
        <f t="shared" si="13"/>
        <v>0</v>
      </c>
      <c r="J59" s="5">
        <f t="shared" si="15"/>
        <v>0</v>
      </c>
      <c r="K59">
        <v>60000</v>
      </c>
      <c r="L59" s="39">
        <v>1031184</v>
      </c>
      <c r="M59" s="14">
        <v>50</v>
      </c>
      <c r="N59" s="39">
        <v>618710</v>
      </c>
      <c r="O59" s="14">
        <v>50</v>
      </c>
      <c r="P59" s="9"/>
    </row>
    <row r="60" spans="3:16" ht="17.399999999999999" x14ac:dyDescent="0.3">
      <c r="C60" s="5">
        <f t="shared" ref="C60:D63" si="16">C59</f>
        <v>300</v>
      </c>
      <c r="D60" s="5">
        <f t="shared" si="16"/>
        <v>300</v>
      </c>
      <c r="E60" s="5">
        <f t="shared" si="12"/>
        <v>0</v>
      </c>
      <c r="F60" t="b">
        <f t="shared" si="10"/>
        <v>0</v>
      </c>
      <c r="G60" t="b">
        <f t="shared" si="11"/>
        <v>0</v>
      </c>
      <c r="H60" s="5">
        <f t="shared" si="14"/>
        <v>0</v>
      </c>
      <c r="I60" s="5">
        <f t="shared" si="13"/>
        <v>0</v>
      </c>
      <c r="J60" s="5">
        <f t="shared" si="15"/>
        <v>0</v>
      </c>
      <c r="K60">
        <v>70000</v>
      </c>
      <c r="L60" s="39">
        <v>1115326</v>
      </c>
      <c r="M60" s="14">
        <v>50</v>
      </c>
      <c r="N60" s="39">
        <v>669195</v>
      </c>
      <c r="O60" s="14">
        <v>50</v>
      </c>
      <c r="P60" s="9"/>
    </row>
    <row r="61" spans="3:16" ht="17.399999999999999" x14ac:dyDescent="0.3">
      <c r="C61" s="5">
        <f t="shared" si="16"/>
        <v>300</v>
      </c>
      <c r="D61" s="5">
        <f t="shared" si="16"/>
        <v>300</v>
      </c>
      <c r="E61" s="5">
        <f t="shared" si="12"/>
        <v>0</v>
      </c>
      <c r="F61" t="b">
        <f t="shared" si="10"/>
        <v>0</v>
      </c>
      <c r="G61" t="b">
        <f t="shared" si="11"/>
        <v>0</v>
      </c>
      <c r="H61" s="5">
        <f t="shared" si="14"/>
        <v>0</v>
      </c>
      <c r="I61" s="5">
        <f t="shared" si="13"/>
        <v>0</v>
      </c>
      <c r="J61" s="5">
        <f t="shared" si="15"/>
        <v>0</v>
      </c>
      <c r="K61">
        <v>80000</v>
      </c>
      <c r="L61" s="39">
        <v>1188726</v>
      </c>
      <c r="M61" s="14">
        <v>50</v>
      </c>
      <c r="N61" s="39">
        <v>713236</v>
      </c>
      <c r="O61" s="14">
        <v>50</v>
      </c>
      <c r="P61" s="9"/>
    </row>
    <row r="62" spans="3:16" ht="17.399999999999999" x14ac:dyDescent="0.3">
      <c r="C62" s="5">
        <f t="shared" si="16"/>
        <v>300</v>
      </c>
      <c r="D62" s="5">
        <f t="shared" si="16"/>
        <v>300</v>
      </c>
      <c r="E62" s="5">
        <f t="shared" si="12"/>
        <v>0</v>
      </c>
      <c r="F62" t="b">
        <f t="shared" si="10"/>
        <v>0</v>
      </c>
      <c r="G62" t="b">
        <f t="shared" si="11"/>
        <v>0</v>
      </c>
      <c r="H62" s="5">
        <f t="shared" si="14"/>
        <v>0</v>
      </c>
      <c r="I62" s="5">
        <f t="shared" si="13"/>
        <v>0</v>
      </c>
      <c r="J62" s="5">
        <f t="shared" si="15"/>
        <v>0</v>
      </c>
      <c r="K62">
        <v>90000</v>
      </c>
      <c r="L62" s="39">
        <v>1337317</v>
      </c>
      <c r="M62" s="14">
        <v>50</v>
      </c>
      <c r="N62" s="39">
        <v>802390</v>
      </c>
      <c r="O62" s="14">
        <v>50</v>
      </c>
      <c r="P62" s="9"/>
    </row>
    <row r="63" spans="3:16" ht="17.399999999999999" x14ac:dyDescent="0.3">
      <c r="C63" s="5">
        <f t="shared" si="16"/>
        <v>300</v>
      </c>
      <c r="D63" s="5">
        <f t="shared" si="16"/>
        <v>300</v>
      </c>
      <c r="E63" s="5">
        <f t="shared" si="12"/>
        <v>0</v>
      </c>
      <c r="F63" t="b">
        <f t="shared" si="10"/>
        <v>0</v>
      </c>
      <c r="G63" t="b">
        <f t="shared" si="11"/>
        <v>0</v>
      </c>
      <c r="H63" s="5">
        <f t="shared" si="14"/>
        <v>0</v>
      </c>
      <c r="I63" s="5">
        <f t="shared" si="13"/>
        <v>0</v>
      </c>
      <c r="J63" s="5">
        <f t="shared" si="15"/>
        <v>0</v>
      </c>
      <c r="K63">
        <v>100000</v>
      </c>
      <c r="L63" s="39">
        <v>1485908</v>
      </c>
      <c r="M63" s="14">
        <v>50</v>
      </c>
      <c r="N63" s="39">
        <v>891545</v>
      </c>
      <c r="O63" s="14">
        <v>50</v>
      </c>
      <c r="P63" s="9"/>
    </row>
    <row r="64" spans="3:16" ht="20.100000000000001" customHeight="1" thickBot="1" x14ac:dyDescent="0.35">
      <c r="E64" s="5">
        <f>SUM(E4:E63)</f>
        <v>29002</v>
      </c>
      <c r="H64" s="5">
        <f>SUM(H5:H63)</f>
        <v>0</v>
      </c>
      <c r="I64" s="5">
        <f>SUM(I5:I63)</f>
        <v>17401</v>
      </c>
      <c r="J64" s="5">
        <f>SUM(J5:J63)</f>
        <v>0</v>
      </c>
      <c r="M64" s="6"/>
      <c r="O64" s="8"/>
      <c r="P64" s="9"/>
    </row>
    <row r="65" spans="4:15" ht="20.100000000000001" customHeight="1" thickBot="1" x14ac:dyDescent="0.3">
      <c r="E65" s="116" t="s">
        <v>23</v>
      </c>
      <c r="F65" s="117"/>
      <c r="G65" s="117"/>
      <c r="H65" s="118"/>
      <c r="I65" s="119" t="s">
        <v>24</v>
      </c>
      <c r="J65" s="120"/>
      <c r="M65" s="6"/>
      <c r="O65" s="8"/>
    </row>
    <row r="66" spans="4:15" ht="20.100000000000001" customHeight="1" x14ac:dyDescent="0.25">
      <c r="E66" s="115">
        <f>IF(K66&lt;50000,(E64+H64)*0.25,(E64+H64)*0.5)</f>
        <v>14501</v>
      </c>
      <c r="F66" s="115"/>
      <c r="G66" s="115"/>
      <c r="H66" s="115"/>
      <c r="I66" s="115">
        <f>SUM(I64,J64)</f>
        <v>17401</v>
      </c>
      <c r="J66" s="115"/>
      <c r="K66" s="5">
        <f>Hesaplama!$D$7</f>
        <v>73600</v>
      </c>
      <c r="L66" s="29" t="s">
        <v>63</v>
      </c>
    </row>
    <row r="67" spans="4:15" ht="20.100000000000001" customHeight="1" x14ac:dyDescent="0.25">
      <c r="E67" s="111">
        <f>IF(B5&gt;1,E66/2,0)</f>
        <v>0</v>
      </c>
      <c r="F67" s="111"/>
      <c r="G67" s="111"/>
      <c r="H67" s="111"/>
      <c r="I67" s="25"/>
      <c r="J67" s="25"/>
      <c r="M67" s="5"/>
    </row>
    <row r="68" spans="4:15" ht="20.100000000000001" customHeight="1" thickBot="1" x14ac:dyDescent="0.3">
      <c r="E68" s="111">
        <f>IF(B5&gt;1,(B5-2)*(E67/2),0)</f>
        <v>0</v>
      </c>
      <c r="F68" s="111"/>
      <c r="G68" s="111"/>
      <c r="H68" s="111"/>
      <c r="I68" s="25"/>
      <c r="J68" s="25"/>
      <c r="M68" s="5"/>
    </row>
    <row r="69" spans="4:15" ht="20.100000000000001" customHeight="1" thickBot="1" x14ac:dyDescent="0.3">
      <c r="E69" s="31">
        <f>IF(B3="3B",E68+E67+E66,0)</f>
        <v>14501</v>
      </c>
      <c r="F69" s="32"/>
      <c r="G69" s="32"/>
      <c r="H69" s="33"/>
      <c r="I69" s="31">
        <f>IF(B3="3B",I64+J64,0)</f>
        <v>17401</v>
      </c>
      <c r="J69" s="33"/>
    </row>
    <row r="70" spans="4:15" ht="20.100000000000001" customHeight="1" thickBot="1" x14ac:dyDescent="0.3">
      <c r="E70" s="31">
        <f>IF(B3="3B",E69+I69,0)</f>
        <v>31902</v>
      </c>
      <c r="F70" s="32"/>
      <c r="G70" s="32"/>
      <c r="H70" s="32"/>
      <c r="I70" s="32"/>
      <c r="J70" s="33"/>
    </row>
    <row r="71" spans="4:15" ht="20.100000000000001" customHeight="1" x14ac:dyDescent="0.25">
      <c r="E71" s="17"/>
      <c r="F71" s="18"/>
      <c r="G71" s="18"/>
      <c r="H71" s="17"/>
      <c r="I71" s="17"/>
      <c r="J71" s="17"/>
    </row>
    <row r="72" spans="4:15" ht="20.100000000000001" customHeight="1" x14ac:dyDescent="0.25">
      <c r="D72" s="19" t="s">
        <v>25</v>
      </c>
      <c r="E72" s="20"/>
      <c r="F72" s="21">
        <f>(E64+H64)*0.04*0.6</f>
        <v>696.04799999999989</v>
      </c>
      <c r="G72" s="22"/>
      <c r="H72" s="21"/>
      <c r="I72" s="21"/>
      <c r="J72" s="21"/>
    </row>
    <row r="73" spans="4:15" ht="20.100000000000001" customHeight="1" x14ac:dyDescent="0.25">
      <c r="D73" s="19" t="s">
        <v>26</v>
      </c>
      <c r="E73" s="20"/>
      <c r="F73" s="21">
        <f>(I64+J64)*0.04</f>
        <v>696.04</v>
      </c>
      <c r="G73" s="22"/>
      <c r="H73" s="21"/>
      <c r="I73" s="21"/>
      <c r="J73" s="21"/>
    </row>
    <row r="74" spans="4:15" ht="20.100000000000001" customHeight="1" x14ac:dyDescent="0.25">
      <c r="D74" s="19" t="s">
        <v>27</v>
      </c>
      <c r="E74" s="20"/>
      <c r="F74" s="21">
        <f>IF(B3=2,F72+F73,0)</f>
        <v>0</v>
      </c>
      <c r="G74" s="22"/>
      <c r="H74" s="21"/>
      <c r="I74" s="21"/>
      <c r="J74" s="21"/>
    </row>
    <row r="75" spans="4:15" ht="20.100000000000001" customHeight="1" x14ac:dyDescent="0.25"/>
    <row r="76" spans="4:15" ht="20.100000000000001" customHeight="1" x14ac:dyDescent="0.25"/>
  </sheetData>
  <mergeCells count="6">
    <mergeCell ref="E67:H67"/>
    <mergeCell ref="E68:H68"/>
    <mergeCell ref="E65:H65"/>
    <mergeCell ref="I65:J65"/>
    <mergeCell ref="E66:H66"/>
    <mergeCell ref="I66:J6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S76"/>
  <sheetViews>
    <sheetView topLeftCell="E48" workbookViewId="0">
      <selection activeCell="A21" sqref="A21"/>
    </sheetView>
  </sheetViews>
  <sheetFormatPr defaultRowHeight="13.2" x14ac:dyDescent="0.25"/>
  <cols>
    <col min="2" max="2" width="10.33203125" customWidth="1"/>
    <col min="3" max="3" width="9.5546875" bestFit="1" customWidth="1"/>
    <col min="4" max="4" width="11.5546875" customWidth="1"/>
    <col min="5" max="5" width="9.109375" style="5"/>
    <col min="6" max="6" width="10" customWidth="1"/>
    <col min="7" max="7" width="10.88671875" customWidth="1"/>
    <col min="8" max="8" width="8.33203125" style="5" customWidth="1"/>
    <col min="9" max="9" width="9.109375" style="5" bestFit="1"/>
    <col min="10" max="10" width="8.5546875" style="5" bestFit="1" customWidth="1"/>
    <col min="11" max="11" width="18.44140625" style="5" customWidth="1"/>
    <col min="12" max="12" width="18.33203125" style="26" customWidth="1"/>
    <col min="13" max="13" width="19.5546875" customWidth="1"/>
    <col min="14" max="14" width="18.5546875" style="26" customWidth="1"/>
    <col min="15" max="15" width="22.88671875" style="15" bestFit="1" customWidth="1"/>
    <col min="16" max="16" width="11.88671875" style="10" customWidth="1"/>
    <col min="17" max="17" width="15.109375" style="10" bestFit="1" customWidth="1"/>
    <col min="18" max="18" width="11" style="10" bestFit="1" customWidth="1"/>
    <col min="19" max="19" width="11.5546875" style="10" bestFit="1" customWidth="1"/>
  </cols>
  <sheetData>
    <row r="1" spans="2:16" ht="17.399999999999999" x14ac:dyDescent="0.3">
      <c r="M1" s="41" t="s">
        <v>81</v>
      </c>
      <c r="O1" s="8"/>
      <c r="P1" s="9"/>
    </row>
    <row r="2" spans="2:16" x14ac:dyDescent="0.25">
      <c r="B2" t="s">
        <v>8</v>
      </c>
      <c r="C2" t="s">
        <v>9</v>
      </c>
      <c r="D2" t="s">
        <v>10</v>
      </c>
      <c r="E2" s="5" t="s">
        <v>11</v>
      </c>
      <c r="F2" t="s">
        <v>12</v>
      </c>
      <c r="G2" t="s">
        <v>13</v>
      </c>
      <c r="H2" s="5" t="s">
        <v>14</v>
      </c>
      <c r="I2" s="5" t="s">
        <v>15</v>
      </c>
      <c r="J2" s="5" t="s">
        <v>16</v>
      </c>
      <c r="K2" s="11" t="s">
        <v>17</v>
      </c>
      <c r="L2" s="27" t="s">
        <v>18</v>
      </c>
      <c r="M2" s="6" t="s">
        <v>19</v>
      </c>
      <c r="N2" s="27" t="s">
        <v>20</v>
      </c>
      <c r="O2" s="8" t="s">
        <v>21</v>
      </c>
      <c r="P2" s="12"/>
    </row>
    <row r="3" spans="2:16" x14ac:dyDescent="0.25">
      <c r="B3" s="5" t="s">
        <v>68</v>
      </c>
      <c r="C3" s="5">
        <f>Hesaplama!$D$5</f>
        <v>300</v>
      </c>
      <c r="D3" s="5">
        <f>B5*C3</f>
        <v>300</v>
      </c>
      <c r="L3" s="27" t="s">
        <v>22</v>
      </c>
      <c r="M3" s="7" t="s">
        <v>22</v>
      </c>
      <c r="N3" s="27" t="s">
        <v>22</v>
      </c>
      <c r="O3" s="13" t="s">
        <v>22</v>
      </c>
      <c r="P3" s="12"/>
    </row>
    <row r="4" spans="2:16" x14ac:dyDescent="0.25">
      <c r="B4" s="5" t="s">
        <v>3</v>
      </c>
      <c r="C4" s="5">
        <f t="shared" ref="C4:C35" si="0">C3</f>
        <v>300</v>
      </c>
      <c r="D4" s="5">
        <f t="shared" ref="D4:D35" si="1">D3</f>
        <v>300</v>
      </c>
      <c r="E4" s="5">
        <v>0</v>
      </c>
      <c r="I4" s="5">
        <v>0</v>
      </c>
      <c r="J4" s="5">
        <v>0</v>
      </c>
      <c r="K4" s="5">
        <v>0</v>
      </c>
      <c r="L4" s="27"/>
      <c r="M4" s="7"/>
      <c r="N4" s="27"/>
      <c r="O4" s="13"/>
      <c r="P4" s="12"/>
    </row>
    <row r="5" spans="2:16" ht="17.399999999999999" x14ac:dyDescent="0.3">
      <c r="B5" s="5">
        <f>Hesaplama!$D$6</f>
        <v>1</v>
      </c>
      <c r="C5" s="5">
        <f t="shared" si="0"/>
        <v>300</v>
      </c>
      <c r="D5" s="5">
        <f t="shared" si="1"/>
        <v>300</v>
      </c>
      <c r="E5" s="5">
        <v>0</v>
      </c>
      <c r="F5" t="b">
        <f t="shared" ref="F5:F36" si="2">AND(C5&gt;K4,C5&lt;K5)</f>
        <v>0</v>
      </c>
      <c r="G5" t="b">
        <f t="shared" ref="G5:G36" si="3">AND(D5&gt;K4,D5&lt;K5)</f>
        <v>0</v>
      </c>
      <c r="H5" s="5">
        <f>IF(F5=TRUE,L5,0)</f>
        <v>0</v>
      </c>
      <c r="I5" s="5">
        <v>0</v>
      </c>
      <c r="J5" s="5">
        <f>IF(G5=TRUE,N5,0)</f>
        <v>0</v>
      </c>
      <c r="K5" s="5">
        <v>100</v>
      </c>
      <c r="L5" s="28">
        <f>L6</f>
        <v>12044</v>
      </c>
      <c r="M5" s="14">
        <v>50</v>
      </c>
      <c r="N5" s="28">
        <f>N6</f>
        <v>7227</v>
      </c>
      <c r="O5" s="14">
        <v>50</v>
      </c>
      <c r="P5" s="9"/>
    </row>
    <row r="6" spans="2:16" ht="17.399999999999999" x14ac:dyDescent="0.3">
      <c r="C6" s="5">
        <f t="shared" si="0"/>
        <v>300</v>
      </c>
      <c r="D6" s="5">
        <f t="shared" si="1"/>
        <v>300</v>
      </c>
      <c r="E6" s="5">
        <f t="shared" ref="E6:E37" si="4">IF(C6=K6,L6,0)</f>
        <v>0</v>
      </c>
      <c r="F6" t="b">
        <f t="shared" si="2"/>
        <v>0</v>
      </c>
      <c r="G6" t="b">
        <f t="shared" si="3"/>
        <v>0</v>
      </c>
      <c r="H6" s="5">
        <f>IF(F6=TRUE,L6,0)</f>
        <v>0</v>
      </c>
      <c r="I6" s="5">
        <f t="shared" ref="I6:I37" si="5">IF(D6=K6,N6,0)</f>
        <v>0</v>
      </c>
      <c r="J6" s="5">
        <f>IF(G6=TRUE,N6,0)</f>
        <v>0</v>
      </c>
      <c r="K6">
        <v>100</v>
      </c>
      <c r="L6" s="39">
        <v>12044</v>
      </c>
      <c r="M6" s="14">
        <v>50</v>
      </c>
      <c r="N6" s="39">
        <v>7227</v>
      </c>
      <c r="O6" s="14">
        <v>50</v>
      </c>
      <c r="P6" s="9"/>
    </row>
    <row r="7" spans="2:16" ht="17.399999999999999" x14ac:dyDescent="0.3">
      <c r="C7" s="5">
        <f t="shared" si="0"/>
        <v>300</v>
      </c>
      <c r="D7" s="5">
        <f t="shared" si="1"/>
        <v>300</v>
      </c>
      <c r="E7" s="5">
        <f t="shared" si="4"/>
        <v>0</v>
      </c>
      <c r="F7" t="b">
        <f t="shared" si="2"/>
        <v>0</v>
      </c>
      <c r="G7" t="b">
        <f t="shared" si="3"/>
        <v>0</v>
      </c>
      <c r="H7" s="5">
        <f t="shared" ref="H7:H38" si="6">IF(F7=TRUE,(((L7-L6)/(K7-K6))*(C7-K6))+L6,0)</f>
        <v>0</v>
      </c>
      <c r="I7" s="5">
        <f t="shared" si="5"/>
        <v>0</v>
      </c>
      <c r="J7" s="5">
        <f t="shared" ref="J7:J38" si="7">IF(G7=TRUE,(((N7-N6)/(K7-K6))*(D7-K6))+N6,0)</f>
        <v>0</v>
      </c>
      <c r="K7">
        <v>200</v>
      </c>
      <c r="L7" s="39">
        <v>23403</v>
      </c>
      <c r="M7" s="14">
        <v>50</v>
      </c>
      <c r="N7" s="39">
        <v>14042</v>
      </c>
      <c r="O7" s="14">
        <v>50</v>
      </c>
      <c r="P7" s="9"/>
    </row>
    <row r="8" spans="2:16" ht="17.399999999999999" x14ac:dyDescent="0.3">
      <c r="C8" s="5">
        <f t="shared" si="0"/>
        <v>300</v>
      </c>
      <c r="D8" s="5">
        <f t="shared" si="1"/>
        <v>300</v>
      </c>
      <c r="E8" s="5">
        <f t="shared" si="4"/>
        <v>34075</v>
      </c>
      <c r="F8" t="b">
        <f t="shared" si="2"/>
        <v>0</v>
      </c>
      <c r="G8" t="b">
        <f t="shared" si="3"/>
        <v>0</v>
      </c>
      <c r="H8" s="5">
        <f t="shared" si="6"/>
        <v>0</v>
      </c>
      <c r="I8" s="5">
        <f t="shared" si="5"/>
        <v>20445</v>
      </c>
      <c r="J8" s="5">
        <f t="shared" si="7"/>
        <v>0</v>
      </c>
      <c r="K8">
        <v>300</v>
      </c>
      <c r="L8" s="39">
        <v>34075</v>
      </c>
      <c r="M8" s="14">
        <v>50</v>
      </c>
      <c r="N8" s="39">
        <v>20445</v>
      </c>
      <c r="O8" s="14">
        <v>50</v>
      </c>
      <c r="P8" s="9"/>
    </row>
    <row r="9" spans="2:16" ht="17.399999999999999" x14ac:dyDescent="0.3">
      <c r="C9" s="5">
        <f t="shared" si="0"/>
        <v>300</v>
      </c>
      <c r="D9" s="5">
        <f t="shared" si="1"/>
        <v>300</v>
      </c>
      <c r="E9" s="5">
        <f t="shared" si="4"/>
        <v>0</v>
      </c>
      <c r="F9" t="b">
        <f t="shared" si="2"/>
        <v>0</v>
      </c>
      <c r="G9" t="b">
        <f t="shared" si="3"/>
        <v>0</v>
      </c>
      <c r="H9" s="5">
        <f t="shared" si="6"/>
        <v>0</v>
      </c>
      <c r="I9" s="5">
        <f t="shared" si="5"/>
        <v>0</v>
      </c>
      <c r="J9" s="5">
        <f t="shared" si="7"/>
        <v>0</v>
      </c>
      <c r="K9">
        <v>400</v>
      </c>
      <c r="L9" s="39">
        <v>44061</v>
      </c>
      <c r="M9" s="14">
        <v>50</v>
      </c>
      <c r="N9" s="39">
        <v>26437</v>
      </c>
      <c r="O9" s="14">
        <v>50</v>
      </c>
      <c r="P9" s="9"/>
    </row>
    <row r="10" spans="2:16" ht="17.399999999999999" x14ac:dyDescent="0.3">
      <c r="C10" s="5">
        <f t="shared" si="0"/>
        <v>300</v>
      </c>
      <c r="D10" s="5">
        <f t="shared" si="1"/>
        <v>300</v>
      </c>
      <c r="E10" s="5">
        <f t="shared" si="4"/>
        <v>0</v>
      </c>
      <c r="F10" t="b">
        <f t="shared" si="2"/>
        <v>0</v>
      </c>
      <c r="G10" t="b">
        <f t="shared" si="3"/>
        <v>0</v>
      </c>
      <c r="H10" s="5">
        <f t="shared" si="6"/>
        <v>0</v>
      </c>
      <c r="I10" s="5">
        <f t="shared" si="5"/>
        <v>0</v>
      </c>
      <c r="J10" s="5">
        <f t="shared" si="7"/>
        <v>0</v>
      </c>
      <c r="K10">
        <v>500</v>
      </c>
      <c r="L10" s="39">
        <v>53361</v>
      </c>
      <c r="M10" s="14">
        <v>50</v>
      </c>
      <c r="N10" s="39">
        <v>32017</v>
      </c>
      <c r="O10" s="14">
        <v>50</v>
      </c>
      <c r="P10" s="9"/>
    </row>
    <row r="11" spans="2:16" ht="17.399999999999999" x14ac:dyDescent="0.3">
      <c r="C11" s="5">
        <f t="shared" si="0"/>
        <v>300</v>
      </c>
      <c r="D11" s="5">
        <f t="shared" si="1"/>
        <v>300</v>
      </c>
      <c r="E11" s="5">
        <f t="shared" si="4"/>
        <v>0</v>
      </c>
      <c r="F11" t="b">
        <f t="shared" si="2"/>
        <v>0</v>
      </c>
      <c r="G11" t="b">
        <f t="shared" si="3"/>
        <v>0</v>
      </c>
      <c r="H11" s="5">
        <f t="shared" si="6"/>
        <v>0</v>
      </c>
      <c r="I11" s="5">
        <f t="shared" si="5"/>
        <v>0</v>
      </c>
      <c r="J11" s="5">
        <f t="shared" si="7"/>
        <v>0</v>
      </c>
      <c r="K11">
        <v>600</v>
      </c>
      <c r="L11" s="39">
        <v>61975</v>
      </c>
      <c r="M11" s="14">
        <v>50</v>
      </c>
      <c r="N11" s="39">
        <v>37185</v>
      </c>
      <c r="O11" s="14">
        <v>50</v>
      </c>
      <c r="P11" s="9"/>
    </row>
    <row r="12" spans="2:16" ht="17.399999999999999" x14ac:dyDescent="0.3">
      <c r="C12" s="5">
        <f t="shared" si="0"/>
        <v>300</v>
      </c>
      <c r="D12" s="5">
        <f t="shared" si="1"/>
        <v>300</v>
      </c>
      <c r="E12" s="5">
        <f t="shared" si="4"/>
        <v>0</v>
      </c>
      <c r="F12" t="b">
        <f t="shared" si="2"/>
        <v>0</v>
      </c>
      <c r="G12" t="b">
        <f t="shared" si="3"/>
        <v>0</v>
      </c>
      <c r="H12" s="5">
        <f t="shared" si="6"/>
        <v>0</v>
      </c>
      <c r="I12" s="5">
        <f t="shared" si="5"/>
        <v>0</v>
      </c>
      <c r="J12" s="5">
        <f t="shared" si="7"/>
        <v>0</v>
      </c>
      <c r="K12">
        <v>700</v>
      </c>
      <c r="L12" s="39">
        <v>69903</v>
      </c>
      <c r="M12" s="14">
        <v>50</v>
      </c>
      <c r="N12" s="39">
        <v>41942</v>
      </c>
      <c r="O12" s="14">
        <v>50</v>
      </c>
      <c r="P12" s="9"/>
    </row>
    <row r="13" spans="2:16" ht="17.399999999999999" x14ac:dyDescent="0.3">
      <c r="C13" s="5">
        <f t="shared" si="0"/>
        <v>300</v>
      </c>
      <c r="D13" s="5">
        <f t="shared" si="1"/>
        <v>300</v>
      </c>
      <c r="E13" s="5">
        <f t="shared" si="4"/>
        <v>0</v>
      </c>
      <c r="F13" t="b">
        <f t="shared" si="2"/>
        <v>0</v>
      </c>
      <c r="G13" t="b">
        <f t="shared" si="3"/>
        <v>0</v>
      </c>
      <c r="H13" s="5">
        <f t="shared" si="6"/>
        <v>0</v>
      </c>
      <c r="I13" s="5">
        <f t="shared" si="5"/>
        <v>0</v>
      </c>
      <c r="J13" s="5">
        <f t="shared" si="7"/>
        <v>0</v>
      </c>
      <c r="K13">
        <v>800</v>
      </c>
      <c r="L13" s="39">
        <v>77145</v>
      </c>
      <c r="M13" s="14">
        <v>50</v>
      </c>
      <c r="N13" s="39">
        <v>46287</v>
      </c>
      <c r="O13" s="14">
        <v>50</v>
      </c>
      <c r="P13" s="9"/>
    </row>
    <row r="14" spans="2:16" ht="17.399999999999999" x14ac:dyDescent="0.3">
      <c r="C14" s="5">
        <f t="shared" si="0"/>
        <v>300</v>
      </c>
      <c r="D14" s="5">
        <f t="shared" si="1"/>
        <v>300</v>
      </c>
      <c r="E14" s="5">
        <f t="shared" si="4"/>
        <v>0</v>
      </c>
      <c r="F14" t="b">
        <f t="shared" si="2"/>
        <v>0</v>
      </c>
      <c r="G14" t="b">
        <f t="shared" si="3"/>
        <v>0</v>
      </c>
      <c r="H14" s="5">
        <f t="shared" si="6"/>
        <v>0</v>
      </c>
      <c r="I14" s="5">
        <f t="shared" si="5"/>
        <v>0</v>
      </c>
      <c r="J14" s="5">
        <f t="shared" si="7"/>
        <v>0</v>
      </c>
      <c r="K14">
        <v>900</v>
      </c>
      <c r="L14" s="39">
        <v>83701</v>
      </c>
      <c r="M14" s="14">
        <v>50</v>
      </c>
      <c r="N14" s="39">
        <v>50220</v>
      </c>
      <c r="O14" s="14">
        <v>50</v>
      </c>
      <c r="P14" s="9"/>
    </row>
    <row r="15" spans="2:16" ht="17.399999999999999" x14ac:dyDescent="0.3">
      <c r="C15" s="5">
        <f t="shared" si="0"/>
        <v>300</v>
      </c>
      <c r="D15" s="5">
        <f t="shared" si="1"/>
        <v>300</v>
      </c>
      <c r="E15" s="5">
        <f t="shared" si="4"/>
        <v>0</v>
      </c>
      <c r="F15" t="b">
        <f t="shared" si="2"/>
        <v>0</v>
      </c>
      <c r="G15" t="b">
        <f t="shared" si="3"/>
        <v>0</v>
      </c>
      <c r="H15" s="5">
        <f t="shared" si="6"/>
        <v>0</v>
      </c>
      <c r="I15" s="5">
        <f t="shared" si="5"/>
        <v>0</v>
      </c>
      <c r="J15" s="5">
        <f t="shared" si="7"/>
        <v>0</v>
      </c>
      <c r="K15">
        <v>1000</v>
      </c>
      <c r="L15" s="39">
        <v>89570</v>
      </c>
      <c r="M15" s="14">
        <v>50</v>
      </c>
      <c r="N15" s="39">
        <v>53742</v>
      </c>
      <c r="O15" s="14">
        <v>50</v>
      </c>
      <c r="P15" s="9"/>
    </row>
    <row r="16" spans="2:16" ht="17.399999999999999" x14ac:dyDescent="0.3">
      <c r="C16" s="5">
        <f t="shared" si="0"/>
        <v>300</v>
      </c>
      <c r="D16" s="5">
        <f t="shared" si="1"/>
        <v>300</v>
      </c>
      <c r="E16" s="5">
        <f t="shared" si="4"/>
        <v>0</v>
      </c>
      <c r="F16" t="b">
        <f t="shared" si="2"/>
        <v>0</v>
      </c>
      <c r="G16" t="b">
        <f t="shared" si="3"/>
        <v>0</v>
      </c>
      <c r="H16" s="5">
        <f t="shared" si="6"/>
        <v>0</v>
      </c>
      <c r="I16" s="5">
        <f t="shared" si="5"/>
        <v>0</v>
      </c>
      <c r="J16" s="5">
        <f t="shared" si="7"/>
        <v>0</v>
      </c>
      <c r="K16">
        <v>1100</v>
      </c>
      <c r="L16" s="39">
        <v>97060</v>
      </c>
      <c r="M16" s="14">
        <v>50</v>
      </c>
      <c r="N16" s="39">
        <v>58236</v>
      </c>
      <c r="O16" s="14">
        <v>50</v>
      </c>
      <c r="P16" s="9"/>
    </row>
    <row r="17" spans="3:16" ht="17.399999999999999" x14ac:dyDescent="0.3">
      <c r="C17" s="5">
        <f t="shared" si="0"/>
        <v>300</v>
      </c>
      <c r="D17" s="5">
        <f t="shared" si="1"/>
        <v>300</v>
      </c>
      <c r="E17" s="5">
        <f t="shared" si="4"/>
        <v>0</v>
      </c>
      <c r="F17" t="b">
        <f t="shared" si="2"/>
        <v>0</v>
      </c>
      <c r="G17" t="b">
        <f t="shared" si="3"/>
        <v>0</v>
      </c>
      <c r="H17" s="5">
        <f t="shared" si="6"/>
        <v>0</v>
      </c>
      <c r="I17" s="5">
        <f t="shared" si="5"/>
        <v>0</v>
      </c>
      <c r="J17" s="5">
        <f t="shared" si="7"/>
        <v>0</v>
      </c>
      <c r="K17">
        <v>1200</v>
      </c>
      <c r="L17" s="39">
        <v>104283</v>
      </c>
      <c r="M17" s="14">
        <v>50</v>
      </c>
      <c r="N17" s="39">
        <v>62570</v>
      </c>
      <c r="O17" s="14">
        <v>50</v>
      </c>
      <c r="P17" s="9"/>
    </row>
    <row r="18" spans="3:16" ht="17.399999999999999" x14ac:dyDescent="0.3">
      <c r="C18" s="5">
        <f t="shared" si="0"/>
        <v>300</v>
      </c>
      <c r="D18" s="5">
        <f t="shared" si="1"/>
        <v>300</v>
      </c>
      <c r="E18" s="5">
        <f t="shared" si="4"/>
        <v>0</v>
      </c>
      <c r="F18" t="b">
        <f t="shared" si="2"/>
        <v>0</v>
      </c>
      <c r="G18" t="b">
        <f t="shared" si="3"/>
        <v>0</v>
      </c>
      <c r="H18" s="5">
        <f t="shared" si="6"/>
        <v>0</v>
      </c>
      <c r="I18" s="5">
        <f t="shared" si="5"/>
        <v>0</v>
      </c>
      <c r="J18" s="5">
        <f t="shared" si="7"/>
        <v>0</v>
      </c>
      <c r="K18">
        <v>1300</v>
      </c>
      <c r="L18" s="39">
        <v>111486</v>
      </c>
      <c r="M18" s="14">
        <v>50</v>
      </c>
      <c r="N18" s="39">
        <v>66892</v>
      </c>
      <c r="O18" s="14">
        <v>50</v>
      </c>
      <c r="P18" s="9"/>
    </row>
    <row r="19" spans="3:16" ht="17.399999999999999" x14ac:dyDescent="0.3">
      <c r="C19" s="5">
        <f t="shared" si="0"/>
        <v>300</v>
      </c>
      <c r="D19" s="5">
        <f t="shared" si="1"/>
        <v>300</v>
      </c>
      <c r="E19" s="5">
        <f t="shared" si="4"/>
        <v>0</v>
      </c>
      <c r="F19" t="b">
        <f t="shared" si="2"/>
        <v>0</v>
      </c>
      <c r="G19" t="b">
        <f t="shared" si="3"/>
        <v>0</v>
      </c>
      <c r="H19" s="5">
        <f t="shared" si="6"/>
        <v>0</v>
      </c>
      <c r="I19" s="5">
        <f t="shared" si="5"/>
        <v>0</v>
      </c>
      <c r="J19" s="5">
        <f t="shared" si="7"/>
        <v>0</v>
      </c>
      <c r="K19">
        <v>1400</v>
      </c>
      <c r="L19" s="39">
        <v>118195</v>
      </c>
      <c r="M19" s="14">
        <v>50</v>
      </c>
      <c r="N19" s="39">
        <v>70917</v>
      </c>
      <c r="O19" s="14">
        <v>50</v>
      </c>
      <c r="P19" s="9"/>
    </row>
    <row r="20" spans="3:16" ht="17.399999999999999" x14ac:dyDescent="0.3">
      <c r="C20" s="5">
        <f t="shared" si="0"/>
        <v>300</v>
      </c>
      <c r="D20" s="5">
        <f t="shared" si="1"/>
        <v>300</v>
      </c>
      <c r="E20" s="5">
        <f t="shared" si="4"/>
        <v>0</v>
      </c>
      <c r="F20" t="b">
        <f t="shared" si="2"/>
        <v>0</v>
      </c>
      <c r="G20" t="b">
        <f t="shared" si="3"/>
        <v>0</v>
      </c>
      <c r="H20" s="5">
        <f t="shared" si="6"/>
        <v>0</v>
      </c>
      <c r="I20" s="5">
        <f t="shared" si="5"/>
        <v>0</v>
      </c>
      <c r="J20" s="5">
        <f t="shared" si="7"/>
        <v>0</v>
      </c>
      <c r="K20">
        <v>1500</v>
      </c>
      <c r="L20" s="39">
        <v>124922</v>
      </c>
      <c r="M20" s="14">
        <v>50</v>
      </c>
      <c r="N20" s="39">
        <v>74953</v>
      </c>
      <c r="O20" s="14">
        <v>50</v>
      </c>
      <c r="P20" s="9"/>
    </row>
    <row r="21" spans="3:16" ht="17.399999999999999" x14ac:dyDescent="0.3">
      <c r="C21" s="5">
        <f t="shared" si="0"/>
        <v>300</v>
      </c>
      <c r="D21" s="5">
        <f t="shared" si="1"/>
        <v>300</v>
      </c>
      <c r="E21" s="5">
        <f t="shared" si="4"/>
        <v>0</v>
      </c>
      <c r="F21" t="b">
        <f t="shared" si="2"/>
        <v>0</v>
      </c>
      <c r="G21" t="b">
        <f t="shared" si="3"/>
        <v>0</v>
      </c>
      <c r="H21" s="5">
        <f t="shared" si="6"/>
        <v>0</v>
      </c>
      <c r="I21" s="5">
        <f t="shared" si="5"/>
        <v>0</v>
      </c>
      <c r="J21" s="5">
        <f t="shared" si="7"/>
        <v>0</v>
      </c>
      <c r="K21">
        <v>1600</v>
      </c>
      <c r="L21" s="39">
        <v>131421</v>
      </c>
      <c r="M21" s="14">
        <v>50</v>
      </c>
      <c r="N21" s="39">
        <v>78852</v>
      </c>
      <c r="O21" s="14">
        <v>50</v>
      </c>
      <c r="P21" s="9"/>
    </row>
    <row r="22" spans="3:16" ht="17.399999999999999" x14ac:dyDescent="0.3">
      <c r="C22" s="5">
        <f t="shared" si="0"/>
        <v>300</v>
      </c>
      <c r="D22" s="5">
        <f t="shared" si="1"/>
        <v>300</v>
      </c>
      <c r="E22" s="5">
        <f t="shared" si="4"/>
        <v>0</v>
      </c>
      <c r="F22" t="b">
        <f t="shared" si="2"/>
        <v>0</v>
      </c>
      <c r="G22" t="b">
        <f t="shared" si="3"/>
        <v>0</v>
      </c>
      <c r="H22" s="5">
        <f t="shared" si="6"/>
        <v>0</v>
      </c>
      <c r="I22" s="5">
        <f t="shared" si="5"/>
        <v>0</v>
      </c>
      <c r="J22" s="5">
        <f t="shared" si="7"/>
        <v>0</v>
      </c>
      <c r="K22">
        <v>1700</v>
      </c>
      <c r="L22" s="39">
        <v>137366</v>
      </c>
      <c r="M22" s="14">
        <v>50</v>
      </c>
      <c r="N22" s="39">
        <v>82420</v>
      </c>
      <c r="O22" s="14">
        <v>50</v>
      </c>
      <c r="P22" s="9"/>
    </row>
    <row r="23" spans="3:16" ht="17.399999999999999" x14ac:dyDescent="0.3">
      <c r="C23" s="5">
        <f t="shared" si="0"/>
        <v>300</v>
      </c>
      <c r="D23" s="5">
        <f t="shared" si="1"/>
        <v>300</v>
      </c>
      <c r="E23" s="5">
        <f t="shared" si="4"/>
        <v>0</v>
      </c>
      <c r="F23" t="b">
        <f t="shared" si="2"/>
        <v>0</v>
      </c>
      <c r="G23" t="b">
        <f t="shared" si="3"/>
        <v>0</v>
      </c>
      <c r="H23" s="5">
        <f t="shared" si="6"/>
        <v>0</v>
      </c>
      <c r="I23" s="5">
        <f t="shared" si="5"/>
        <v>0</v>
      </c>
      <c r="J23" s="5">
        <f t="shared" si="7"/>
        <v>0</v>
      </c>
      <c r="K23">
        <v>1800</v>
      </c>
      <c r="L23" s="39">
        <v>143046</v>
      </c>
      <c r="M23" s="14">
        <v>50</v>
      </c>
      <c r="N23" s="39">
        <v>85827</v>
      </c>
      <c r="O23" s="14">
        <v>50</v>
      </c>
      <c r="P23" s="9"/>
    </row>
    <row r="24" spans="3:16" ht="17.399999999999999" x14ac:dyDescent="0.3">
      <c r="C24" s="5">
        <f t="shared" si="0"/>
        <v>300</v>
      </c>
      <c r="D24" s="5">
        <f t="shared" si="1"/>
        <v>300</v>
      </c>
      <c r="E24" s="5">
        <f t="shared" si="4"/>
        <v>0</v>
      </c>
      <c r="F24" t="b">
        <f t="shared" si="2"/>
        <v>0</v>
      </c>
      <c r="G24" t="b">
        <f t="shared" si="3"/>
        <v>0</v>
      </c>
      <c r="H24" s="5">
        <f t="shared" si="6"/>
        <v>0</v>
      </c>
      <c r="I24" s="5">
        <f t="shared" si="5"/>
        <v>0</v>
      </c>
      <c r="J24" s="5">
        <f t="shared" si="7"/>
        <v>0</v>
      </c>
      <c r="K24">
        <v>1900</v>
      </c>
      <c r="L24" s="39">
        <v>148820</v>
      </c>
      <c r="M24" s="14">
        <v>50</v>
      </c>
      <c r="N24" s="39">
        <v>89292</v>
      </c>
      <c r="O24" s="14">
        <v>50</v>
      </c>
      <c r="P24" s="9"/>
    </row>
    <row r="25" spans="3:16" ht="17.399999999999999" x14ac:dyDescent="0.3">
      <c r="C25" s="5">
        <f t="shared" si="0"/>
        <v>300</v>
      </c>
      <c r="D25" s="5">
        <f t="shared" si="1"/>
        <v>300</v>
      </c>
      <c r="E25" s="5">
        <f t="shared" si="4"/>
        <v>0</v>
      </c>
      <c r="F25" t="b">
        <f t="shared" si="2"/>
        <v>0</v>
      </c>
      <c r="G25" t="b">
        <f t="shared" si="3"/>
        <v>0</v>
      </c>
      <c r="H25" s="5">
        <f t="shared" si="6"/>
        <v>0</v>
      </c>
      <c r="I25" s="5">
        <f t="shared" si="5"/>
        <v>0</v>
      </c>
      <c r="J25" s="5">
        <f t="shared" si="7"/>
        <v>0</v>
      </c>
      <c r="K25">
        <v>2000</v>
      </c>
      <c r="L25" s="39">
        <v>153985</v>
      </c>
      <c r="M25" s="14">
        <v>50</v>
      </c>
      <c r="N25" s="39">
        <v>92391</v>
      </c>
      <c r="O25" s="14">
        <v>50</v>
      </c>
      <c r="P25" s="9"/>
    </row>
    <row r="26" spans="3:16" ht="17.399999999999999" x14ac:dyDescent="0.3">
      <c r="C26" s="5">
        <f t="shared" si="0"/>
        <v>300</v>
      </c>
      <c r="D26" s="5">
        <f t="shared" si="1"/>
        <v>300</v>
      </c>
      <c r="E26" s="5">
        <f t="shared" si="4"/>
        <v>0</v>
      </c>
      <c r="F26" t="b">
        <f t="shared" si="2"/>
        <v>0</v>
      </c>
      <c r="G26" t="b">
        <f t="shared" si="3"/>
        <v>0</v>
      </c>
      <c r="H26" s="5">
        <f t="shared" si="6"/>
        <v>0</v>
      </c>
      <c r="I26" s="5">
        <f t="shared" si="5"/>
        <v>0</v>
      </c>
      <c r="J26" s="5">
        <f t="shared" si="7"/>
        <v>0</v>
      </c>
      <c r="K26">
        <v>2200</v>
      </c>
      <c r="L26" s="39">
        <v>163933</v>
      </c>
      <c r="M26" s="14">
        <v>50</v>
      </c>
      <c r="N26" s="39">
        <v>98360</v>
      </c>
      <c r="O26" s="14">
        <v>50</v>
      </c>
      <c r="P26" s="9"/>
    </row>
    <row r="27" spans="3:16" ht="17.399999999999999" x14ac:dyDescent="0.3">
      <c r="C27" s="5">
        <f t="shared" si="0"/>
        <v>300</v>
      </c>
      <c r="D27" s="5">
        <f t="shared" si="1"/>
        <v>300</v>
      </c>
      <c r="E27" s="5">
        <f t="shared" si="4"/>
        <v>0</v>
      </c>
      <c r="F27" t="b">
        <f t="shared" si="2"/>
        <v>0</v>
      </c>
      <c r="G27" t="b">
        <f t="shared" si="3"/>
        <v>0</v>
      </c>
      <c r="H27" s="5">
        <f t="shared" si="6"/>
        <v>0</v>
      </c>
      <c r="I27" s="5">
        <f t="shared" si="5"/>
        <v>0</v>
      </c>
      <c r="J27" s="5">
        <f t="shared" si="7"/>
        <v>0</v>
      </c>
      <c r="K27">
        <v>2400</v>
      </c>
      <c r="L27" s="39">
        <v>172432</v>
      </c>
      <c r="M27" s="14">
        <v>50</v>
      </c>
      <c r="N27" s="39">
        <v>103459</v>
      </c>
      <c r="O27" s="14">
        <v>50</v>
      </c>
      <c r="P27" s="9"/>
    </row>
    <row r="28" spans="3:16" ht="17.399999999999999" x14ac:dyDescent="0.3">
      <c r="C28" s="5">
        <f t="shared" si="0"/>
        <v>300</v>
      </c>
      <c r="D28" s="5">
        <f t="shared" si="1"/>
        <v>300</v>
      </c>
      <c r="E28" s="5">
        <f t="shared" si="4"/>
        <v>0</v>
      </c>
      <c r="F28" t="b">
        <f t="shared" si="2"/>
        <v>0</v>
      </c>
      <c r="G28" t="b">
        <f t="shared" si="3"/>
        <v>0</v>
      </c>
      <c r="H28" s="5">
        <f t="shared" si="6"/>
        <v>0</v>
      </c>
      <c r="I28" s="5">
        <f t="shared" si="5"/>
        <v>0</v>
      </c>
      <c r="J28" s="5">
        <f t="shared" si="7"/>
        <v>0</v>
      </c>
      <c r="K28">
        <v>2600</v>
      </c>
      <c r="L28" s="39">
        <v>181847</v>
      </c>
      <c r="M28" s="14">
        <v>50</v>
      </c>
      <c r="N28" s="39">
        <v>109108</v>
      </c>
      <c r="O28" s="14">
        <v>50</v>
      </c>
      <c r="P28" s="9"/>
    </row>
    <row r="29" spans="3:16" ht="17.399999999999999" x14ac:dyDescent="0.3">
      <c r="C29" s="5">
        <f t="shared" si="0"/>
        <v>300</v>
      </c>
      <c r="D29" s="5">
        <f t="shared" si="1"/>
        <v>300</v>
      </c>
      <c r="E29" s="5">
        <f t="shared" si="4"/>
        <v>0</v>
      </c>
      <c r="F29" t="b">
        <f t="shared" si="2"/>
        <v>0</v>
      </c>
      <c r="G29" t="b">
        <f t="shared" si="3"/>
        <v>0</v>
      </c>
      <c r="H29" s="5">
        <f t="shared" si="6"/>
        <v>0</v>
      </c>
      <c r="I29" s="5">
        <f t="shared" si="5"/>
        <v>0</v>
      </c>
      <c r="J29" s="5">
        <f t="shared" si="7"/>
        <v>0</v>
      </c>
      <c r="K29">
        <v>2800</v>
      </c>
      <c r="L29" s="39">
        <v>192633</v>
      </c>
      <c r="M29" s="14">
        <v>50</v>
      </c>
      <c r="N29" s="39">
        <v>115580</v>
      </c>
      <c r="O29" s="14">
        <v>50</v>
      </c>
      <c r="P29" s="9"/>
    </row>
    <row r="30" spans="3:16" ht="17.399999999999999" x14ac:dyDescent="0.3">
      <c r="C30" s="5">
        <f t="shared" si="0"/>
        <v>300</v>
      </c>
      <c r="D30" s="5">
        <f t="shared" si="1"/>
        <v>300</v>
      </c>
      <c r="E30" s="5">
        <f t="shared" si="4"/>
        <v>0</v>
      </c>
      <c r="F30" t="b">
        <f t="shared" si="2"/>
        <v>0</v>
      </c>
      <c r="G30" t="b">
        <f t="shared" si="3"/>
        <v>0</v>
      </c>
      <c r="H30" s="5">
        <f t="shared" si="6"/>
        <v>0</v>
      </c>
      <c r="I30" s="5">
        <f t="shared" si="5"/>
        <v>0</v>
      </c>
      <c r="J30" s="5">
        <f t="shared" si="7"/>
        <v>0</v>
      </c>
      <c r="K30">
        <v>3000</v>
      </c>
      <c r="L30" s="39">
        <v>202962</v>
      </c>
      <c r="M30" s="14">
        <v>50</v>
      </c>
      <c r="N30" s="39">
        <v>121777</v>
      </c>
      <c r="O30" s="14">
        <v>50</v>
      </c>
      <c r="P30" s="9"/>
    </row>
    <row r="31" spans="3:16" ht="17.399999999999999" x14ac:dyDescent="0.3">
      <c r="C31" s="5">
        <f t="shared" si="0"/>
        <v>300</v>
      </c>
      <c r="D31" s="5">
        <f t="shared" si="1"/>
        <v>300</v>
      </c>
      <c r="E31" s="5">
        <f t="shared" si="4"/>
        <v>0</v>
      </c>
      <c r="F31" t="b">
        <f t="shared" si="2"/>
        <v>0</v>
      </c>
      <c r="G31" t="b">
        <f t="shared" si="3"/>
        <v>0</v>
      </c>
      <c r="H31" s="5">
        <f t="shared" si="6"/>
        <v>0</v>
      </c>
      <c r="I31" s="5">
        <f t="shared" si="5"/>
        <v>0</v>
      </c>
      <c r="J31" s="5">
        <f t="shared" si="7"/>
        <v>0</v>
      </c>
      <c r="K31">
        <v>3200</v>
      </c>
      <c r="L31" s="39">
        <v>212834</v>
      </c>
      <c r="M31" s="14">
        <v>50</v>
      </c>
      <c r="N31" s="39">
        <v>127700</v>
      </c>
      <c r="O31" s="14">
        <v>50</v>
      </c>
      <c r="P31" s="9"/>
    </row>
    <row r="32" spans="3:16" ht="17.399999999999999" x14ac:dyDescent="0.3">
      <c r="C32" s="5">
        <f t="shared" si="0"/>
        <v>300</v>
      </c>
      <c r="D32" s="5">
        <f t="shared" si="1"/>
        <v>300</v>
      </c>
      <c r="E32" s="5">
        <f t="shared" si="4"/>
        <v>0</v>
      </c>
      <c r="F32" t="b">
        <f t="shared" si="2"/>
        <v>0</v>
      </c>
      <c r="G32" t="b">
        <f t="shared" si="3"/>
        <v>0</v>
      </c>
      <c r="H32" s="5">
        <f t="shared" si="6"/>
        <v>0</v>
      </c>
      <c r="I32" s="5">
        <f t="shared" si="5"/>
        <v>0</v>
      </c>
      <c r="J32" s="5">
        <f t="shared" si="7"/>
        <v>0</v>
      </c>
      <c r="K32">
        <v>3400</v>
      </c>
      <c r="L32" s="39">
        <v>222249</v>
      </c>
      <c r="M32" s="14">
        <v>50</v>
      </c>
      <c r="N32" s="39">
        <v>133349</v>
      </c>
      <c r="O32" s="14">
        <v>50</v>
      </c>
      <c r="P32" s="9"/>
    </row>
    <row r="33" spans="3:16" ht="17.399999999999999" x14ac:dyDescent="0.3">
      <c r="C33" s="5">
        <f t="shared" si="0"/>
        <v>300</v>
      </c>
      <c r="D33" s="5">
        <f t="shared" si="1"/>
        <v>300</v>
      </c>
      <c r="E33" s="5">
        <f t="shared" si="4"/>
        <v>0</v>
      </c>
      <c r="F33" t="b">
        <f t="shared" si="2"/>
        <v>0</v>
      </c>
      <c r="G33" t="b">
        <f t="shared" si="3"/>
        <v>0</v>
      </c>
      <c r="H33" s="5">
        <f t="shared" si="6"/>
        <v>0</v>
      </c>
      <c r="I33" s="5">
        <f t="shared" si="5"/>
        <v>0</v>
      </c>
      <c r="J33" s="5">
        <f t="shared" si="7"/>
        <v>0</v>
      </c>
      <c r="K33">
        <v>3600</v>
      </c>
      <c r="L33" s="39">
        <v>231206</v>
      </c>
      <c r="M33" s="14">
        <v>50</v>
      </c>
      <c r="N33" s="39">
        <v>138723</v>
      </c>
      <c r="O33" s="14">
        <v>50</v>
      </c>
      <c r="P33" s="9"/>
    </row>
    <row r="34" spans="3:16" ht="17.399999999999999" x14ac:dyDescent="0.3">
      <c r="C34" s="5">
        <f t="shared" si="0"/>
        <v>300</v>
      </c>
      <c r="D34" s="5">
        <f t="shared" si="1"/>
        <v>300</v>
      </c>
      <c r="E34" s="5">
        <f t="shared" si="4"/>
        <v>0</v>
      </c>
      <c r="F34" t="b">
        <f t="shared" si="2"/>
        <v>0</v>
      </c>
      <c r="G34" t="b">
        <f t="shared" si="3"/>
        <v>0</v>
      </c>
      <c r="H34" s="5">
        <f t="shared" si="6"/>
        <v>0</v>
      </c>
      <c r="I34" s="5">
        <f t="shared" si="5"/>
        <v>0</v>
      </c>
      <c r="J34" s="5">
        <f t="shared" si="7"/>
        <v>0</v>
      </c>
      <c r="K34">
        <v>3800</v>
      </c>
      <c r="L34" s="39">
        <v>238981</v>
      </c>
      <c r="M34" s="14">
        <v>50</v>
      </c>
      <c r="N34" s="39">
        <v>143389</v>
      </c>
      <c r="O34" s="14">
        <v>50</v>
      </c>
      <c r="P34" s="9"/>
    </row>
    <row r="35" spans="3:16" ht="17.399999999999999" x14ac:dyDescent="0.3">
      <c r="C35" s="5">
        <f t="shared" si="0"/>
        <v>300</v>
      </c>
      <c r="D35" s="5">
        <f t="shared" si="1"/>
        <v>300</v>
      </c>
      <c r="E35" s="5">
        <f t="shared" si="4"/>
        <v>0</v>
      </c>
      <c r="F35" t="b">
        <f t="shared" si="2"/>
        <v>0</v>
      </c>
      <c r="G35" t="b">
        <f t="shared" si="3"/>
        <v>0</v>
      </c>
      <c r="H35" s="5">
        <f t="shared" si="6"/>
        <v>0</v>
      </c>
      <c r="I35" s="5">
        <f t="shared" si="5"/>
        <v>0</v>
      </c>
      <c r="J35" s="5">
        <f t="shared" si="7"/>
        <v>0</v>
      </c>
      <c r="K35">
        <v>4000</v>
      </c>
      <c r="L35" s="39">
        <v>246985</v>
      </c>
      <c r="M35" s="14">
        <v>50</v>
      </c>
      <c r="N35" s="39">
        <v>148191</v>
      </c>
      <c r="O35" s="14">
        <v>50</v>
      </c>
      <c r="P35" s="9"/>
    </row>
    <row r="36" spans="3:16" ht="17.399999999999999" x14ac:dyDescent="0.3">
      <c r="C36" s="5">
        <f t="shared" ref="C36:C57" si="8">C35</f>
        <v>300</v>
      </c>
      <c r="D36" s="5">
        <f t="shared" ref="D36:D57" si="9">D35</f>
        <v>300</v>
      </c>
      <c r="E36" s="5">
        <f t="shared" si="4"/>
        <v>0</v>
      </c>
      <c r="F36" t="b">
        <f t="shared" si="2"/>
        <v>0</v>
      </c>
      <c r="G36" t="b">
        <f t="shared" si="3"/>
        <v>0</v>
      </c>
      <c r="H36" s="5">
        <f t="shared" si="6"/>
        <v>0</v>
      </c>
      <c r="I36" s="5">
        <f t="shared" si="5"/>
        <v>0</v>
      </c>
      <c r="J36" s="5">
        <f t="shared" si="7"/>
        <v>0</v>
      </c>
      <c r="K36">
        <v>4200</v>
      </c>
      <c r="L36" s="39">
        <v>254532</v>
      </c>
      <c r="M36" s="14">
        <v>50</v>
      </c>
      <c r="N36" s="39">
        <v>152719</v>
      </c>
      <c r="O36" s="14">
        <v>50</v>
      </c>
      <c r="P36" s="9"/>
    </row>
    <row r="37" spans="3:16" ht="17.399999999999999" x14ac:dyDescent="0.3">
      <c r="C37" s="5">
        <f t="shared" si="8"/>
        <v>300</v>
      </c>
      <c r="D37" s="5">
        <f t="shared" si="9"/>
        <v>300</v>
      </c>
      <c r="E37" s="5">
        <f t="shared" si="4"/>
        <v>0</v>
      </c>
      <c r="F37" t="b">
        <f t="shared" ref="F37:F63" si="10">AND(C37&gt;K36,C37&lt;K37)</f>
        <v>0</v>
      </c>
      <c r="G37" t="b">
        <f t="shared" ref="G37:G63" si="11">AND(D37&gt;K36,D37&lt;K37)</f>
        <v>0</v>
      </c>
      <c r="H37" s="5">
        <f t="shared" si="6"/>
        <v>0</v>
      </c>
      <c r="I37" s="5">
        <f t="shared" si="5"/>
        <v>0</v>
      </c>
      <c r="J37" s="5">
        <f t="shared" si="7"/>
        <v>0</v>
      </c>
      <c r="K37">
        <v>4400</v>
      </c>
      <c r="L37" s="39">
        <v>261621</v>
      </c>
      <c r="M37" s="14">
        <v>50</v>
      </c>
      <c r="N37" s="39">
        <v>156973</v>
      </c>
      <c r="O37" s="14">
        <v>50</v>
      </c>
      <c r="P37" s="9"/>
    </row>
    <row r="38" spans="3:16" ht="17.399999999999999" x14ac:dyDescent="0.3">
      <c r="C38" s="5">
        <f t="shared" si="8"/>
        <v>300</v>
      </c>
      <c r="D38" s="5">
        <f t="shared" si="9"/>
        <v>300</v>
      </c>
      <c r="E38" s="5">
        <f t="shared" ref="E38:E63" si="12">IF(C38=K38,L38,0)</f>
        <v>0</v>
      </c>
      <c r="F38" t="b">
        <f t="shared" si="10"/>
        <v>0</v>
      </c>
      <c r="G38" t="b">
        <f t="shared" si="11"/>
        <v>0</v>
      </c>
      <c r="H38" s="5">
        <f t="shared" si="6"/>
        <v>0</v>
      </c>
      <c r="I38" s="5">
        <f t="shared" ref="I38:I63" si="13">IF(D38=K38,N38,0)</f>
        <v>0</v>
      </c>
      <c r="J38" s="5">
        <f t="shared" si="7"/>
        <v>0</v>
      </c>
      <c r="K38">
        <v>4600</v>
      </c>
      <c r="L38" s="39">
        <v>268253</v>
      </c>
      <c r="M38" s="14">
        <v>50</v>
      </c>
      <c r="N38" s="39">
        <v>160952</v>
      </c>
      <c r="O38" s="14">
        <v>50</v>
      </c>
      <c r="P38" s="9"/>
    </row>
    <row r="39" spans="3:16" ht="17.399999999999999" x14ac:dyDescent="0.3">
      <c r="C39" s="5">
        <f t="shared" si="8"/>
        <v>300</v>
      </c>
      <c r="D39" s="5">
        <f t="shared" si="9"/>
        <v>300</v>
      </c>
      <c r="E39" s="5">
        <f t="shared" si="12"/>
        <v>0</v>
      </c>
      <c r="F39" t="b">
        <f t="shared" si="10"/>
        <v>0</v>
      </c>
      <c r="G39" t="b">
        <f t="shared" si="11"/>
        <v>0</v>
      </c>
      <c r="H39" s="5">
        <f t="shared" ref="H39:H63" si="14">IF(F39=TRUE,(((L39-L38)/(K39-K38))*(C39-K38))+L38,0)</f>
        <v>0</v>
      </c>
      <c r="I39" s="5">
        <f t="shared" si="13"/>
        <v>0</v>
      </c>
      <c r="J39" s="5">
        <f t="shared" ref="J39:J63" si="15">IF(G39=TRUE,(((N39-N38)/(K39-K38))*(D39-K38))+N38,0)</f>
        <v>0</v>
      </c>
      <c r="K39">
        <v>4800</v>
      </c>
      <c r="L39" s="39">
        <v>274428</v>
      </c>
      <c r="M39" s="14">
        <v>50</v>
      </c>
      <c r="N39" s="39">
        <v>164657</v>
      </c>
      <c r="O39" s="14">
        <v>50</v>
      </c>
      <c r="P39" s="9"/>
    </row>
    <row r="40" spans="3:16" ht="17.399999999999999" x14ac:dyDescent="0.3">
      <c r="C40" s="5">
        <f t="shared" si="8"/>
        <v>300</v>
      </c>
      <c r="D40" s="5">
        <f t="shared" si="9"/>
        <v>300</v>
      </c>
      <c r="E40" s="5">
        <f t="shared" si="12"/>
        <v>0</v>
      </c>
      <c r="F40" t="b">
        <f t="shared" si="10"/>
        <v>0</v>
      </c>
      <c r="G40" t="b">
        <f t="shared" si="11"/>
        <v>0</v>
      </c>
      <c r="H40" s="5">
        <f t="shared" si="14"/>
        <v>0</v>
      </c>
      <c r="I40" s="5">
        <f t="shared" si="13"/>
        <v>0</v>
      </c>
      <c r="J40" s="5">
        <f t="shared" si="15"/>
        <v>0</v>
      </c>
      <c r="K40">
        <v>5000</v>
      </c>
      <c r="L40" s="39">
        <v>279192</v>
      </c>
      <c r="M40" s="14">
        <v>50</v>
      </c>
      <c r="N40" s="39">
        <v>167515</v>
      </c>
      <c r="O40" s="14">
        <v>50</v>
      </c>
      <c r="P40" s="9"/>
    </row>
    <row r="41" spans="3:16" ht="17.399999999999999" x14ac:dyDescent="0.3">
      <c r="C41" s="5">
        <f t="shared" si="8"/>
        <v>300</v>
      </c>
      <c r="D41" s="5">
        <f t="shared" si="9"/>
        <v>300</v>
      </c>
      <c r="E41" s="5">
        <f t="shared" si="12"/>
        <v>0</v>
      </c>
      <c r="F41" t="b">
        <f t="shared" si="10"/>
        <v>0</v>
      </c>
      <c r="G41" t="b">
        <f t="shared" si="11"/>
        <v>0</v>
      </c>
      <c r="H41" s="5">
        <f t="shared" si="14"/>
        <v>0</v>
      </c>
      <c r="I41" s="5">
        <f t="shared" si="13"/>
        <v>0</v>
      </c>
      <c r="J41" s="5">
        <f t="shared" si="15"/>
        <v>0</v>
      </c>
      <c r="K41">
        <v>6000</v>
      </c>
      <c r="L41" s="39">
        <v>319023</v>
      </c>
      <c r="M41" s="14">
        <v>50</v>
      </c>
      <c r="N41" s="39">
        <v>191414</v>
      </c>
      <c r="O41" s="14">
        <v>50</v>
      </c>
      <c r="P41" s="9"/>
    </row>
    <row r="42" spans="3:16" ht="17.399999999999999" x14ac:dyDescent="0.3">
      <c r="C42" s="5">
        <f t="shared" si="8"/>
        <v>300</v>
      </c>
      <c r="D42" s="5">
        <f t="shared" si="9"/>
        <v>300</v>
      </c>
      <c r="E42" s="5">
        <f t="shared" si="12"/>
        <v>0</v>
      </c>
      <c r="F42" t="b">
        <f t="shared" si="10"/>
        <v>0</v>
      </c>
      <c r="G42" t="b">
        <f t="shared" si="11"/>
        <v>0</v>
      </c>
      <c r="H42" s="5">
        <f t="shared" si="14"/>
        <v>0</v>
      </c>
      <c r="I42" s="5">
        <f t="shared" si="13"/>
        <v>0</v>
      </c>
      <c r="J42" s="5">
        <f t="shared" si="15"/>
        <v>0</v>
      </c>
      <c r="K42">
        <v>7000</v>
      </c>
      <c r="L42" s="39">
        <v>354851</v>
      </c>
      <c r="M42" s="14">
        <v>50</v>
      </c>
      <c r="N42" s="39">
        <v>212910</v>
      </c>
      <c r="O42" s="14">
        <v>50</v>
      </c>
      <c r="P42" s="9"/>
    </row>
    <row r="43" spans="3:16" ht="17.399999999999999" x14ac:dyDescent="0.3">
      <c r="C43" s="5">
        <f t="shared" si="8"/>
        <v>300</v>
      </c>
      <c r="D43" s="5">
        <f t="shared" si="9"/>
        <v>300</v>
      </c>
      <c r="E43" s="5">
        <f t="shared" si="12"/>
        <v>0</v>
      </c>
      <c r="F43" t="b">
        <f t="shared" si="10"/>
        <v>0</v>
      </c>
      <c r="G43" t="b">
        <f t="shared" si="11"/>
        <v>0</v>
      </c>
      <c r="H43" s="5">
        <f t="shared" si="14"/>
        <v>0</v>
      </c>
      <c r="I43" s="5">
        <f t="shared" si="13"/>
        <v>0</v>
      </c>
      <c r="J43" s="5">
        <f t="shared" si="15"/>
        <v>0</v>
      </c>
      <c r="K43">
        <v>8000</v>
      </c>
      <c r="L43" s="39">
        <v>387248</v>
      </c>
      <c r="M43" s="14">
        <v>50</v>
      </c>
      <c r="N43" s="39">
        <v>232349</v>
      </c>
      <c r="O43" s="14">
        <v>50</v>
      </c>
      <c r="P43" s="9"/>
    </row>
    <row r="44" spans="3:16" ht="17.399999999999999" x14ac:dyDescent="0.3">
      <c r="C44" s="5">
        <f t="shared" si="8"/>
        <v>300</v>
      </c>
      <c r="D44" s="5">
        <f t="shared" si="9"/>
        <v>300</v>
      </c>
      <c r="E44" s="5">
        <f t="shared" si="12"/>
        <v>0</v>
      </c>
      <c r="F44" t="b">
        <f t="shared" si="10"/>
        <v>0</v>
      </c>
      <c r="G44" t="b">
        <f t="shared" si="11"/>
        <v>0</v>
      </c>
      <c r="H44" s="5">
        <f t="shared" si="14"/>
        <v>0</v>
      </c>
      <c r="I44" s="5">
        <f t="shared" si="13"/>
        <v>0</v>
      </c>
      <c r="J44" s="5">
        <f t="shared" si="15"/>
        <v>0</v>
      </c>
      <c r="K44">
        <v>9000</v>
      </c>
      <c r="L44" s="39">
        <v>421933</v>
      </c>
      <c r="M44" s="14">
        <v>50</v>
      </c>
      <c r="N44" s="39">
        <v>253160</v>
      </c>
      <c r="O44" s="14">
        <v>50</v>
      </c>
      <c r="P44" s="9"/>
    </row>
    <row r="45" spans="3:16" ht="17.399999999999999" x14ac:dyDescent="0.3">
      <c r="C45" s="5">
        <f t="shared" si="8"/>
        <v>300</v>
      </c>
      <c r="D45" s="5">
        <f t="shared" si="9"/>
        <v>300</v>
      </c>
      <c r="E45" s="5">
        <f t="shared" si="12"/>
        <v>0</v>
      </c>
      <c r="F45" t="b">
        <f t="shared" si="10"/>
        <v>0</v>
      </c>
      <c r="G45" t="b">
        <f t="shared" si="11"/>
        <v>0</v>
      </c>
      <c r="H45" s="5">
        <f t="shared" si="14"/>
        <v>0</v>
      </c>
      <c r="I45" s="5">
        <f t="shared" si="13"/>
        <v>0</v>
      </c>
      <c r="J45" s="5">
        <f t="shared" si="15"/>
        <v>0</v>
      </c>
      <c r="K45">
        <v>10000</v>
      </c>
      <c r="L45" s="39">
        <v>453569</v>
      </c>
      <c r="M45" s="14">
        <v>50</v>
      </c>
      <c r="N45" s="39">
        <v>272142</v>
      </c>
      <c r="O45" s="14">
        <v>50</v>
      </c>
      <c r="P45" s="9"/>
    </row>
    <row r="46" spans="3:16" ht="17.399999999999999" x14ac:dyDescent="0.3">
      <c r="C46" s="5">
        <f t="shared" si="8"/>
        <v>300</v>
      </c>
      <c r="D46" s="5">
        <f t="shared" si="9"/>
        <v>300</v>
      </c>
      <c r="E46" s="5">
        <f t="shared" si="12"/>
        <v>0</v>
      </c>
      <c r="F46" t="b">
        <f t="shared" si="10"/>
        <v>0</v>
      </c>
      <c r="G46" t="b">
        <f t="shared" si="11"/>
        <v>0</v>
      </c>
      <c r="H46" s="5">
        <f t="shared" si="14"/>
        <v>0</v>
      </c>
      <c r="I46" s="5">
        <f t="shared" si="13"/>
        <v>0</v>
      </c>
      <c r="J46" s="5">
        <f t="shared" si="15"/>
        <v>0</v>
      </c>
      <c r="K46">
        <v>12500</v>
      </c>
      <c r="L46" s="39">
        <v>526463</v>
      </c>
      <c r="M46" s="14">
        <v>50</v>
      </c>
      <c r="N46" s="39">
        <v>315878</v>
      </c>
      <c r="O46" s="14">
        <v>50</v>
      </c>
      <c r="P46" s="9"/>
    </row>
    <row r="47" spans="3:16" ht="17.399999999999999" x14ac:dyDescent="0.3">
      <c r="C47" s="5">
        <f t="shared" si="8"/>
        <v>300</v>
      </c>
      <c r="D47" s="5">
        <f t="shared" si="9"/>
        <v>300</v>
      </c>
      <c r="E47" s="5">
        <f t="shared" si="12"/>
        <v>0</v>
      </c>
      <c r="F47" t="b">
        <f t="shared" si="10"/>
        <v>0</v>
      </c>
      <c r="G47" t="b">
        <f t="shared" si="11"/>
        <v>0</v>
      </c>
      <c r="H47" s="5">
        <f t="shared" si="14"/>
        <v>0</v>
      </c>
      <c r="I47" s="5">
        <f t="shared" si="13"/>
        <v>0</v>
      </c>
      <c r="J47" s="5">
        <f t="shared" si="15"/>
        <v>0</v>
      </c>
      <c r="K47">
        <v>15000</v>
      </c>
      <c r="L47" s="39">
        <v>591735</v>
      </c>
      <c r="M47" s="14">
        <v>50</v>
      </c>
      <c r="N47" s="39">
        <v>355041</v>
      </c>
      <c r="O47" s="14">
        <v>50</v>
      </c>
      <c r="P47" s="9"/>
    </row>
    <row r="48" spans="3:16" ht="17.399999999999999" x14ac:dyDescent="0.3">
      <c r="C48" s="5">
        <f t="shared" si="8"/>
        <v>300</v>
      </c>
      <c r="D48" s="5">
        <f t="shared" si="9"/>
        <v>300</v>
      </c>
      <c r="E48" s="5">
        <f t="shared" si="12"/>
        <v>0</v>
      </c>
      <c r="F48" t="b">
        <f t="shared" si="10"/>
        <v>0</v>
      </c>
      <c r="G48" t="b">
        <f t="shared" si="11"/>
        <v>0</v>
      </c>
      <c r="H48" s="5">
        <f t="shared" si="14"/>
        <v>0</v>
      </c>
      <c r="I48" s="5">
        <f t="shared" si="13"/>
        <v>0</v>
      </c>
      <c r="J48" s="5">
        <f t="shared" si="15"/>
        <v>0</v>
      </c>
      <c r="K48">
        <v>17500</v>
      </c>
      <c r="L48" s="39">
        <v>647002</v>
      </c>
      <c r="M48" s="14">
        <v>50</v>
      </c>
      <c r="N48" s="39">
        <v>388201</v>
      </c>
      <c r="O48" s="14">
        <v>50</v>
      </c>
      <c r="P48" s="9"/>
    </row>
    <row r="49" spans="3:16" ht="17.399999999999999" x14ac:dyDescent="0.3">
      <c r="C49" s="5">
        <f t="shared" si="8"/>
        <v>300</v>
      </c>
      <c r="D49" s="5">
        <f t="shared" si="9"/>
        <v>300</v>
      </c>
      <c r="E49" s="5">
        <f t="shared" si="12"/>
        <v>0</v>
      </c>
      <c r="F49" t="b">
        <f t="shared" si="10"/>
        <v>0</v>
      </c>
      <c r="G49" t="b">
        <f t="shared" si="11"/>
        <v>0</v>
      </c>
      <c r="H49" s="5">
        <f t="shared" si="14"/>
        <v>0</v>
      </c>
      <c r="I49" s="5">
        <f t="shared" si="13"/>
        <v>0</v>
      </c>
      <c r="J49" s="5">
        <f t="shared" si="15"/>
        <v>0</v>
      </c>
      <c r="K49">
        <v>20000</v>
      </c>
      <c r="L49" s="39">
        <v>701316</v>
      </c>
      <c r="M49" s="14">
        <v>50</v>
      </c>
      <c r="N49" s="39">
        <v>420790</v>
      </c>
      <c r="O49" s="14">
        <v>50</v>
      </c>
      <c r="P49" s="9"/>
    </row>
    <row r="50" spans="3:16" ht="17.399999999999999" x14ac:dyDescent="0.3">
      <c r="C50" s="5">
        <f t="shared" si="8"/>
        <v>300</v>
      </c>
      <c r="D50" s="5">
        <f t="shared" si="9"/>
        <v>300</v>
      </c>
      <c r="E50" s="5">
        <f t="shared" si="12"/>
        <v>0</v>
      </c>
      <c r="F50" t="b">
        <f t="shared" si="10"/>
        <v>0</v>
      </c>
      <c r="G50" t="b">
        <f t="shared" si="11"/>
        <v>0</v>
      </c>
      <c r="H50" s="5">
        <f t="shared" si="14"/>
        <v>0</v>
      </c>
      <c r="I50" s="5">
        <f t="shared" si="13"/>
        <v>0</v>
      </c>
      <c r="J50" s="5">
        <f t="shared" si="15"/>
        <v>0</v>
      </c>
      <c r="K50">
        <v>22500</v>
      </c>
      <c r="L50" s="39">
        <v>741813</v>
      </c>
      <c r="M50" s="14">
        <v>50</v>
      </c>
      <c r="N50" s="39">
        <v>445088</v>
      </c>
      <c r="O50" s="14">
        <v>50</v>
      </c>
      <c r="P50" s="9"/>
    </row>
    <row r="51" spans="3:16" ht="17.399999999999999" x14ac:dyDescent="0.3">
      <c r="C51" s="5">
        <f t="shared" si="8"/>
        <v>300</v>
      </c>
      <c r="D51" s="5">
        <f t="shared" si="9"/>
        <v>300</v>
      </c>
      <c r="E51" s="5">
        <f t="shared" si="12"/>
        <v>0</v>
      </c>
      <c r="F51" t="b">
        <f t="shared" si="10"/>
        <v>0</v>
      </c>
      <c r="G51" t="b">
        <f t="shared" si="11"/>
        <v>0</v>
      </c>
      <c r="H51" s="5">
        <f t="shared" si="14"/>
        <v>0</v>
      </c>
      <c r="I51" s="5">
        <f t="shared" si="13"/>
        <v>0</v>
      </c>
      <c r="J51" s="5">
        <f t="shared" si="15"/>
        <v>0</v>
      </c>
      <c r="K51">
        <v>25000</v>
      </c>
      <c r="L51" s="39">
        <v>781358</v>
      </c>
      <c r="M51" s="14">
        <v>50</v>
      </c>
      <c r="N51" s="39">
        <v>468815</v>
      </c>
      <c r="O51" s="14">
        <v>50</v>
      </c>
      <c r="P51" s="9"/>
    </row>
    <row r="52" spans="3:16" ht="17.399999999999999" x14ac:dyDescent="0.3">
      <c r="C52" s="5">
        <f t="shared" si="8"/>
        <v>300</v>
      </c>
      <c r="D52" s="5">
        <f t="shared" si="9"/>
        <v>300</v>
      </c>
      <c r="E52" s="5">
        <f t="shared" si="12"/>
        <v>0</v>
      </c>
      <c r="F52" t="b">
        <f t="shared" si="10"/>
        <v>0</v>
      </c>
      <c r="G52" t="b">
        <f t="shared" si="11"/>
        <v>0</v>
      </c>
      <c r="H52" s="5">
        <f t="shared" si="14"/>
        <v>0</v>
      </c>
      <c r="I52" s="5">
        <f t="shared" si="13"/>
        <v>0</v>
      </c>
      <c r="J52" s="5">
        <f t="shared" si="15"/>
        <v>0</v>
      </c>
      <c r="K52">
        <v>27500</v>
      </c>
      <c r="L52" s="39">
        <v>812326</v>
      </c>
      <c r="M52" s="14">
        <v>50</v>
      </c>
      <c r="N52" s="39">
        <v>487396</v>
      </c>
      <c r="O52" s="14">
        <v>50</v>
      </c>
      <c r="P52" s="9"/>
    </row>
    <row r="53" spans="3:16" ht="17.399999999999999" x14ac:dyDescent="0.3">
      <c r="C53" s="5">
        <f t="shared" si="8"/>
        <v>300</v>
      </c>
      <c r="D53" s="5">
        <f t="shared" si="9"/>
        <v>300</v>
      </c>
      <c r="E53" s="5">
        <f t="shared" si="12"/>
        <v>0</v>
      </c>
      <c r="F53" t="b">
        <f t="shared" si="10"/>
        <v>0</v>
      </c>
      <c r="G53" t="b">
        <f t="shared" si="11"/>
        <v>0</v>
      </c>
      <c r="H53" s="5">
        <f t="shared" si="14"/>
        <v>0</v>
      </c>
      <c r="I53" s="5">
        <f t="shared" si="13"/>
        <v>0</v>
      </c>
      <c r="J53" s="5">
        <f t="shared" si="15"/>
        <v>0</v>
      </c>
      <c r="K53">
        <v>30000</v>
      </c>
      <c r="L53" s="39">
        <v>840436</v>
      </c>
      <c r="M53" s="14">
        <v>50</v>
      </c>
      <c r="N53" s="39">
        <v>504261</v>
      </c>
      <c r="O53" s="14">
        <v>50</v>
      </c>
      <c r="P53" s="9"/>
    </row>
    <row r="54" spans="3:16" ht="17.399999999999999" x14ac:dyDescent="0.3">
      <c r="C54" s="5">
        <f t="shared" si="8"/>
        <v>300</v>
      </c>
      <c r="D54" s="5">
        <f t="shared" si="9"/>
        <v>300</v>
      </c>
      <c r="E54" s="5">
        <f t="shared" si="12"/>
        <v>0</v>
      </c>
      <c r="F54" t="b">
        <f t="shared" si="10"/>
        <v>0</v>
      </c>
      <c r="G54" t="b">
        <f t="shared" si="11"/>
        <v>0</v>
      </c>
      <c r="H54" s="5">
        <f t="shared" si="14"/>
        <v>0</v>
      </c>
      <c r="I54" s="5">
        <f t="shared" si="13"/>
        <v>0</v>
      </c>
      <c r="J54" s="5">
        <f t="shared" si="15"/>
        <v>0</v>
      </c>
      <c r="K54">
        <v>35000</v>
      </c>
      <c r="L54" s="39">
        <v>927147</v>
      </c>
      <c r="M54" s="14">
        <v>50</v>
      </c>
      <c r="N54" s="39">
        <v>556288</v>
      </c>
      <c r="O54" s="14">
        <v>50</v>
      </c>
      <c r="P54" s="9"/>
    </row>
    <row r="55" spans="3:16" ht="17.399999999999999" x14ac:dyDescent="0.3">
      <c r="C55" s="5">
        <f t="shared" si="8"/>
        <v>300</v>
      </c>
      <c r="D55" s="5">
        <f t="shared" si="9"/>
        <v>300</v>
      </c>
      <c r="E55" s="5">
        <f t="shared" si="12"/>
        <v>0</v>
      </c>
      <c r="F55" t="b">
        <f t="shared" si="10"/>
        <v>0</v>
      </c>
      <c r="G55" t="b">
        <f t="shared" si="11"/>
        <v>0</v>
      </c>
      <c r="H55" s="5">
        <f t="shared" si="14"/>
        <v>0</v>
      </c>
      <c r="I55" s="5">
        <f t="shared" si="13"/>
        <v>0</v>
      </c>
      <c r="J55" s="5">
        <f t="shared" si="15"/>
        <v>0</v>
      </c>
      <c r="K55">
        <v>40000</v>
      </c>
      <c r="L55" s="39">
        <v>990990</v>
      </c>
      <c r="M55" s="14">
        <v>50</v>
      </c>
      <c r="N55" s="39">
        <v>594594</v>
      </c>
      <c r="O55" s="14">
        <v>50</v>
      </c>
      <c r="P55" s="9"/>
    </row>
    <row r="56" spans="3:16" ht="17.399999999999999" x14ac:dyDescent="0.3">
      <c r="C56" s="5">
        <f t="shared" si="8"/>
        <v>300</v>
      </c>
      <c r="D56" s="5">
        <f t="shared" si="9"/>
        <v>300</v>
      </c>
      <c r="E56" s="5">
        <f t="shared" si="12"/>
        <v>0</v>
      </c>
      <c r="F56" t="b">
        <f t="shared" si="10"/>
        <v>0</v>
      </c>
      <c r="G56" t="b">
        <f t="shared" si="11"/>
        <v>0</v>
      </c>
      <c r="H56" s="5">
        <f t="shared" si="14"/>
        <v>0</v>
      </c>
      <c r="I56" s="5">
        <f t="shared" si="13"/>
        <v>0</v>
      </c>
      <c r="J56" s="5">
        <f t="shared" si="15"/>
        <v>0</v>
      </c>
      <c r="K56">
        <v>45000</v>
      </c>
      <c r="L56" s="39">
        <v>1054833</v>
      </c>
      <c r="M56" s="14">
        <v>50</v>
      </c>
      <c r="N56" s="39">
        <v>632900</v>
      </c>
      <c r="O56" s="14">
        <v>50</v>
      </c>
      <c r="P56" s="9"/>
    </row>
    <row r="57" spans="3:16" ht="17.399999999999999" x14ac:dyDescent="0.3">
      <c r="C57" s="5">
        <f t="shared" si="8"/>
        <v>300</v>
      </c>
      <c r="D57" s="5">
        <f t="shared" si="9"/>
        <v>300</v>
      </c>
      <c r="E57" s="5">
        <f t="shared" si="12"/>
        <v>0</v>
      </c>
      <c r="F57" t="b">
        <f t="shared" si="10"/>
        <v>0</v>
      </c>
      <c r="G57" t="b">
        <f t="shared" si="11"/>
        <v>0</v>
      </c>
      <c r="H57" s="5">
        <f t="shared" si="14"/>
        <v>0</v>
      </c>
      <c r="I57" s="5">
        <f t="shared" si="13"/>
        <v>0</v>
      </c>
      <c r="J57" s="5">
        <f t="shared" si="15"/>
        <v>0</v>
      </c>
      <c r="K57">
        <v>50000</v>
      </c>
      <c r="L57" s="39">
        <v>1105335</v>
      </c>
      <c r="M57" s="14">
        <v>50</v>
      </c>
      <c r="N57" s="39">
        <v>663201</v>
      </c>
      <c r="O57" s="14">
        <v>50</v>
      </c>
      <c r="P57" s="9"/>
    </row>
    <row r="58" spans="3:16" ht="17.399999999999999" x14ac:dyDescent="0.3">
      <c r="C58" s="5">
        <f>C55</f>
        <v>300</v>
      </c>
      <c r="D58" s="5">
        <f>D55</f>
        <v>300</v>
      </c>
      <c r="E58" s="5">
        <f t="shared" si="12"/>
        <v>0</v>
      </c>
      <c r="F58" t="b">
        <f t="shared" si="10"/>
        <v>0</v>
      </c>
      <c r="G58" t="b">
        <f t="shared" si="11"/>
        <v>0</v>
      </c>
      <c r="H58" s="5">
        <f t="shared" si="14"/>
        <v>0</v>
      </c>
      <c r="I58" s="5">
        <f t="shared" si="13"/>
        <v>0</v>
      </c>
      <c r="J58" s="5">
        <f t="shared" si="15"/>
        <v>0</v>
      </c>
      <c r="K58">
        <v>55000</v>
      </c>
      <c r="L58" s="39">
        <v>1163460</v>
      </c>
      <c r="M58" s="14">
        <v>50</v>
      </c>
      <c r="N58" s="39">
        <v>698076</v>
      </c>
      <c r="O58" s="14">
        <v>50</v>
      </c>
      <c r="P58" s="9"/>
    </row>
    <row r="59" spans="3:16" ht="17.399999999999999" x14ac:dyDescent="0.3">
      <c r="C59" s="5">
        <f>C57</f>
        <v>300</v>
      </c>
      <c r="D59" s="5">
        <f>D57</f>
        <v>300</v>
      </c>
      <c r="E59" s="5">
        <f t="shared" si="12"/>
        <v>0</v>
      </c>
      <c r="F59" t="b">
        <f t="shared" si="10"/>
        <v>0</v>
      </c>
      <c r="G59" t="b">
        <f t="shared" si="11"/>
        <v>0</v>
      </c>
      <c r="H59" s="5">
        <f t="shared" si="14"/>
        <v>0</v>
      </c>
      <c r="I59" s="5">
        <f t="shared" si="13"/>
        <v>0</v>
      </c>
      <c r="J59" s="5">
        <f t="shared" si="15"/>
        <v>0</v>
      </c>
      <c r="K59">
        <v>60000</v>
      </c>
      <c r="L59" s="39">
        <v>1212057</v>
      </c>
      <c r="M59" s="14">
        <v>50</v>
      </c>
      <c r="N59" s="39">
        <v>727234</v>
      </c>
      <c r="O59" s="14">
        <v>50</v>
      </c>
      <c r="P59" s="9"/>
    </row>
    <row r="60" spans="3:16" ht="17.399999999999999" x14ac:dyDescent="0.3">
      <c r="C60" s="5">
        <f t="shared" ref="C60:D63" si="16">C59</f>
        <v>300</v>
      </c>
      <c r="D60" s="5">
        <f t="shared" si="16"/>
        <v>300</v>
      </c>
      <c r="E60" s="5">
        <f t="shared" si="12"/>
        <v>0</v>
      </c>
      <c r="F60" t="b">
        <f t="shared" si="10"/>
        <v>0</v>
      </c>
      <c r="G60" t="b">
        <f t="shared" si="11"/>
        <v>0</v>
      </c>
      <c r="H60" s="5">
        <f t="shared" si="14"/>
        <v>0</v>
      </c>
      <c r="I60" s="5">
        <f t="shared" si="13"/>
        <v>0</v>
      </c>
      <c r="J60" s="5">
        <f t="shared" si="15"/>
        <v>0</v>
      </c>
      <c r="K60">
        <v>70000</v>
      </c>
      <c r="L60" s="39">
        <v>1307345</v>
      </c>
      <c r="M60" s="14">
        <v>50</v>
      </c>
      <c r="N60" s="39">
        <v>784407</v>
      </c>
      <c r="O60" s="14">
        <v>50</v>
      </c>
      <c r="P60" s="9"/>
    </row>
    <row r="61" spans="3:16" ht="17.399999999999999" x14ac:dyDescent="0.3">
      <c r="C61" s="5">
        <f t="shared" si="16"/>
        <v>300</v>
      </c>
      <c r="D61" s="5">
        <f t="shared" si="16"/>
        <v>300</v>
      </c>
      <c r="E61" s="5">
        <f t="shared" si="12"/>
        <v>0</v>
      </c>
      <c r="F61" t="b">
        <f t="shared" si="10"/>
        <v>0</v>
      </c>
      <c r="G61" t="b">
        <f t="shared" si="11"/>
        <v>0</v>
      </c>
      <c r="H61" s="5">
        <f t="shared" si="14"/>
        <v>0</v>
      </c>
      <c r="I61" s="5">
        <f t="shared" si="13"/>
        <v>0</v>
      </c>
      <c r="J61" s="5">
        <f t="shared" si="15"/>
        <v>0</v>
      </c>
      <c r="K61">
        <v>80000</v>
      </c>
      <c r="L61" s="39">
        <v>1402632</v>
      </c>
      <c r="M61" s="14">
        <v>50</v>
      </c>
      <c r="N61" s="39">
        <v>841579</v>
      </c>
      <c r="O61" s="14">
        <v>50</v>
      </c>
      <c r="P61" s="9"/>
    </row>
    <row r="62" spans="3:16" ht="17.399999999999999" x14ac:dyDescent="0.3">
      <c r="C62" s="5">
        <f t="shared" si="16"/>
        <v>300</v>
      </c>
      <c r="D62" s="5">
        <f t="shared" si="16"/>
        <v>300</v>
      </c>
      <c r="E62" s="5">
        <f t="shared" si="12"/>
        <v>0</v>
      </c>
      <c r="F62" t="b">
        <f t="shared" si="10"/>
        <v>0</v>
      </c>
      <c r="G62" t="b">
        <f t="shared" si="11"/>
        <v>0</v>
      </c>
      <c r="H62" s="5">
        <f t="shared" si="14"/>
        <v>0</v>
      </c>
      <c r="I62" s="5">
        <f t="shared" si="13"/>
        <v>0</v>
      </c>
      <c r="J62" s="5">
        <f t="shared" si="15"/>
        <v>0</v>
      </c>
      <c r="K62">
        <v>90000</v>
      </c>
      <c r="L62" s="39">
        <v>1577961</v>
      </c>
      <c r="M62" s="14">
        <v>50</v>
      </c>
      <c r="N62" s="39">
        <v>946777</v>
      </c>
      <c r="O62" s="14">
        <v>50</v>
      </c>
      <c r="P62" s="9"/>
    </row>
    <row r="63" spans="3:16" ht="17.399999999999999" x14ac:dyDescent="0.3">
      <c r="C63" s="5">
        <f t="shared" si="16"/>
        <v>300</v>
      </c>
      <c r="D63" s="5">
        <f t="shared" si="16"/>
        <v>300</v>
      </c>
      <c r="E63" s="5">
        <f t="shared" si="12"/>
        <v>0</v>
      </c>
      <c r="F63" t="b">
        <f t="shared" si="10"/>
        <v>0</v>
      </c>
      <c r="G63" t="b">
        <f t="shared" si="11"/>
        <v>0</v>
      </c>
      <c r="H63" s="5">
        <f t="shared" si="14"/>
        <v>0</v>
      </c>
      <c r="I63" s="5">
        <f t="shared" si="13"/>
        <v>0</v>
      </c>
      <c r="J63" s="5">
        <f t="shared" si="15"/>
        <v>0</v>
      </c>
      <c r="K63">
        <v>100000</v>
      </c>
      <c r="L63" s="39">
        <v>1753290</v>
      </c>
      <c r="M63" s="14">
        <v>50</v>
      </c>
      <c r="N63" s="39">
        <v>1051974</v>
      </c>
      <c r="O63" s="14">
        <v>50</v>
      </c>
      <c r="P63" s="9"/>
    </row>
    <row r="64" spans="3:16" ht="20.100000000000001" customHeight="1" thickBot="1" x14ac:dyDescent="0.35">
      <c r="E64" s="5">
        <f>SUM(E4:E63)</f>
        <v>34075</v>
      </c>
      <c r="H64" s="5">
        <f>SUM(H5:H63)</f>
        <v>0</v>
      </c>
      <c r="I64" s="5">
        <f>SUM(I5:I63)</f>
        <v>20445</v>
      </c>
      <c r="J64" s="5">
        <f>SUM(J5:J63)</f>
        <v>0</v>
      </c>
      <c r="M64" s="6"/>
      <c r="O64" s="14"/>
      <c r="P64" s="9"/>
    </row>
    <row r="65" spans="4:15" ht="20.100000000000001" customHeight="1" thickBot="1" x14ac:dyDescent="0.3">
      <c r="E65" s="116" t="s">
        <v>23</v>
      </c>
      <c r="F65" s="117"/>
      <c r="G65" s="117"/>
      <c r="H65" s="118"/>
      <c r="I65" s="119" t="s">
        <v>24</v>
      </c>
      <c r="J65" s="120"/>
      <c r="M65" s="6"/>
      <c r="O65" s="8"/>
    </row>
    <row r="66" spans="4:15" ht="20.100000000000001" customHeight="1" x14ac:dyDescent="0.25">
      <c r="E66" s="115">
        <f>IF(K66&lt;50000,(E64+H64)*0.25,(E64+H64)*0.5)</f>
        <v>17037.5</v>
      </c>
      <c r="F66" s="115"/>
      <c r="G66" s="115"/>
      <c r="H66" s="115"/>
      <c r="I66" s="115">
        <f>SUM(I64,J64)</f>
        <v>20445</v>
      </c>
      <c r="J66" s="115"/>
      <c r="K66" s="5">
        <f>Hesaplama!$D$7</f>
        <v>73600</v>
      </c>
      <c r="L66" s="29" t="s">
        <v>63</v>
      </c>
    </row>
    <row r="67" spans="4:15" ht="20.100000000000001" customHeight="1" x14ac:dyDescent="0.25">
      <c r="E67" s="111">
        <f>IF(B5&gt;1,E66/2,0)</f>
        <v>0</v>
      </c>
      <c r="F67" s="111"/>
      <c r="G67" s="111"/>
      <c r="H67" s="111"/>
      <c r="I67" s="25"/>
      <c r="J67" s="25"/>
      <c r="M67" s="5"/>
    </row>
    <row r="68" spans="4:15" ht="20.100000000000001" customHeight="1" thickBot="1" x14ac:dyDescent="0.3">
      <c r="E68" s="111">
        <f>IF(B5&gt;1,(B5-2)*(E67/2),0)</f>
        <v>0</v>
      </c>
      <c r="F68" s="111"/>
      <c r="G68" s="111"/>
      <c r="H68" s="111"/>
      <c r="I68" s="25"/>
      <c r="J68" s="25"/>
      <c r="M68" s="5"/>
    </row>
    <row r="69" spans="4:15" ht="20.100000000000001" customHeight="1" thickBot="1" x14ac:dyDescent="0.3">
      <c r="E69" s="31">
        <f>IF(B3="4A",E68+E67+E66,0)</f>
        <v>17037.5</v>
      </c>
      <c r="F69" s="32"/>
      <c r="G69" s="32"/>
      <c r="H69" s="33"/>
      <c r="I69" s="31">
        <f>IF(B3="4A",I64+J64,0)</f>
        <v>20445</v>
      </c>
      <c r="J69" s="33"/>
    </row>
    <row r="70" spans="4:15" ht="20.100000000000001" customHeight="1" thickBot="1" x14ac:dyDescent="0.3">
      <c r="E70" s="31">
        <f>IF(B3="4A",E69+I69,0)</f>
        <v>37482.5</v>
      </c>
      <c r="F70" s="32"/>
      <c r="G70" s="32"/>
      <c r="H70" s="32"/>
      <c r="I70" s="32"/>
      <c r="J70" s="33"/>
    </row>
    <row r="71" spans="4:15" ht="20.100000000000001" customHeight="1" x14ac:dyDescent="0.25">
      <c r="E71" s="17"/>
      <c r="F71" s="18"/>
      <c r="G71" s="18"/>
      <c r="H71" s="17"/>
      <c r="I71" s="17"/>
      <c r="J71" s="17"/>
    </row>
    <row r="72" spans="4:15" ht="20.100000000000001" customHeight="1" x14ac:dyDescent="0.25">
      <c r="D72" s="19" t="s">
        <v>25</v>
      </c>
      <c r="E72" s="20"/>
      <c r="F72" s="21">
        <f>(E64+H64)*0.04*0.6</f>
        <v>817.8</v>
      </c>
      <c r="G72" s="22"/>
      <c r="H72" s="21"/>
      <c r="I72" s="21"/>
      <c r="J72" s="21"/>
    </row>
    <row r="73" spans="4:15" ht="20.100000000000001" customHeight="1" x14ac:dyDescent="0.25">
      <c r="D73" s="19" t="s">
        <v>26</v>
      </c>
      <c r="E73" s="20"/>
      <c r="F73" s="21">
        <f>(I64+J64)*0.04</f>
        <v>817.80000000000007</v>
      </c>
      <c r="G73" s="22"/>
      <c r="H73" s="21"/>
      <c r="I73" s="21"/>
      <c r="J73" s="21"/>
    </row>
    <row r="74" spans="4:15" ht="20.100000000000001" customHeight="1" x14ac:dyDescent="0.25">
      <c r="D74" s="19" t="s">
        <v>27</v>
      </c>
      <c r="E74" s="20"/>
      <c r="F74" s="21">
        <f>IF(B3=2,F72+F73,0)</f>
        <v>0</v>
      </c>
      <c r="G74" s="22"/>
      <c r="H74" s="21"/>
      <c r="I74" s="21"/>
      <c r="J74" s="21"/>
    </row>
    <row r="75" spans="4:15" ht="20.100000000000001" customHeight="1" x14ac:dyDescent="0.25"/>
    <row r="76" spans="4:15" ht="20.100000000000001" customHeight="1" x14ac:dyDescent="0.25"/>
  </sheetData>
  <mergeCells count="6">
    <mergeCell ref="E67:H67"/>
    <mergeCell ref="E68:H68"/>
    <mergeCell ref="E65:H65"/>
    <mergeCell ref="I65:J65"/>
    <mergeCell ref="E66:H66"/>
    <mergeCell ref="I66:J6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18</vt:i4>
      </vt:variant>
    </vt:vector>
  </HeadingPairs>
  <TitlesOfParts>
    <vt:vector size="18" baseType="lpstr">
      <vt:lpstr>Hesaplama</vt:lpstr>
      <vt:lpstr>1A</vt:lpstr>
      <vt:lpstr>1B</vt:lpstr>
      <vt:lpstr>2A</vt:lpstr>
      <vt:lpstr>2B</vt:lpstr>
      <vt:lpstr>2C</vt:lpstr>
      <vt:lpstr>3A</vt:lpstr>
      <vt:lpstr>3B</vt:lpstr>
      <vt:lpstr>4A</vt:lpstr>
      <vt:lpstr>4B</vt:lpstr>
      <vt:lpstr>4C</vt:lpstr>
      <vt:lpstr>5A</vt:lpstr>
      <vt:lpstr>5B</vt:lpstr>
      <vt:lpstr>5C</vt:lpstr>
      <vt:lpstr>5D</vt:lpstr>
      <vt:lpstr>Endüstriyel</vt:lpstr>
      <vt:lpstr>Trafo Merkezleri</vt:lpstr>
      <vt:lpstr>AG ENH</vt:lpstr>
    </vt:vector>
  </TitlesOfParts>
  <Company>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KODAL</dc:creator>
  <cp:lastModifiedBy>EMO DENİZLİ ŞUBESİ</cp:lastModifiedBy>
  <cp:lastPrinted>2010-01-06T16:16:19Z</cp:lastPrinted>
  <dcterms:created xsi:type="dcterms:W3CDTF">2010-01-06T08:25:04Z</dcterms:created>
  <dcterms:modified xsi:type="dcterms:W3CDTF">2022-12-08T11:16:10Z</dcterms:modified>
</cp:coreProperties>
</file>